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9330" activeTab="0"/>
  </bookViews>
  <sheets>
    <sheet name="стр.1" sheetId="1" r:id="rId1"/>
    <sheet name="стр.2_5" sheetId="2" r:id="rId2"/>
  </sheets>
  <definedNames>
    <definedName name="_xlnm.Print_Area" localSheetId="0">'стр.1'!$A$1:$EP$30</definedName>
    <definedName name="_xlnm.Print_Area" localSheetId="1">'стр.2_5'!$A$1:$DA$86</definedName>
  </definedNames>
  <calcPr fullCalcOnLoad="1"/>
</workbook>
</file>

<file path=xl/comments1.xml><?xml version="1.0" encoding="utf-8"?>
<comments xmlns="http://schemas.openxmlformats.org/spreadsheetml/2006/main">
  <authors>
    <author>ELENA</author>
  </authors>
  <commentList>
    <comment ref="G14" authorId="0">
      <text>
        <r>
          <rPr>
            <b/>
            <sz val="9"/>
            <rFont val="Tahoma"/>
            <family val="2"/>
          </rPr>
          <t>ELENA: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Должности, которых нет, из расчета удалите или добавьте которых нет!!!</t>
        </r>
      </text>
    </comment>
    <comment ref="ET15" authorId="0">
      <text>
        <r>
          <rPr>
            <b/>
            <sz val="9"/>
            <rFont val="Tahoma"/>
            <family val="2"/>
          </rPr>
          <t>ELENA: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Сюда внести з/плату из штатного расписания, по формулам она распределится в среднюю
</t>
        </r>
      </text>
    </comment>
    <comment ref="EU16" authorId="0">
      <text>
        <r>
          <rPr>
            <b/>
            <sz val="9"/>
            <rFont val="Tahoma"/>
            <family val="2"/>
          </rPr>
          <t>ELENA:</t>
        </r>
        <r>
          <rPr>
            <sz val="9"/>
            <rFont val="Tahoma"/>
            <family val="2"/>
          </rPr>
          <t xml:space="preserve">
Оклад заведующего библиотекой с 1.01.2017 - 9 410 руб.;
секреторя - 4 278 руб. </t>
        </r>
      </text>
    </comment>
    <comment ref="EZ16" authorId="0">
      <text>
        <r>
          <rPr>
            <b/>
            <sz val="9"/>
            <rFont val="Tahoma"/>
            <family val="2"/>
          </rPr>
          <t>ELENA:</t>
        </r>
        <r>
          <rPr>
            <sz val="9"/>
            <rFont val="Tahoma"/>
            <family val="2"/>
          </rPr>
          <t xml:space="preserve">
В эту графу внести годовые суммы  прочие выплаты из штатного расписания</t>
        </r>
      </text>
    </comment>
  </commentList>
</comments>
</file>

<file path=xl/sharedStrings.xml><?xml version="1.0" encoding="utf-8"?>
<sst xmlns="http://schemas.openxmlformats.org/spreadsheetml/2006/main" count="199" uniqueCount="121">
  <si>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</si>
  <si>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</si>
  <si>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</si>
  <si>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</si>
  <si>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</si>
  <si>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</si>
  <si>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</si>
  <si>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</si>
  <si>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</si>
  <si>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</si>
  <si>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</si>
  <si>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</si>
  <si>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</si>
  <si>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</si>
  <si>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</si>
  <si>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</si>
  <si>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</si>
  <si>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</si>
  <si>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</si>
  <si>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</si>
  <si>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</si>
  <si>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</si>
  <si>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</si>
  <si>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</si>
  <si>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</si>
  <si>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</si>
  <si>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</si>
  <si>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</si>
  <si>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</si>
  <si>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</si>
  <si>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</si>
  <si>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</si>
  <si>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</si>
  <si>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</si>
  <si>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</si>
  <si>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</si>
  <si>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</si>
  <si>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</si>
  <si>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</si>
  <si>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</si>
  <si>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</si>
  <si>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</si>
  <si>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</si>
  <si>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</si>
  <si>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</si>
  <si>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</si>
  <si>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</si>
  <si>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</si>
  <si>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</si>
  <si>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</si>
  <si>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</si>
  <si>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</si>
  <si>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</si>
  <si>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</si>
  <si>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</si>
  <si>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</si>
  <si>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Количество работников, 
чел.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</si>
  <si>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</si>
  <si>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4</t>
  </si>
  <si>
    <t>5</t>
  </si>
  <si>
    <t>Субсидии на возмещение нормативных затрат при оказании муниципальных услуг (выполнение работ)</t>
  </si>
  <si>
    <t>ФОТ всего</t>
  </si>
  <si>
    <t>% отчислений</t>
  </si>
  <si>
    <t>сумма ФОТ берется из итоговой строки графы 9,  на  стр. 1</t>
  </si>
  <si>
    <t>244 "Прочая закупка товаров, работ и услуг для обеспечения государственных (муниципальных) нужд"</t>
  </si>
  <si>
    <t>100 "Расходы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фондами"</t>
  </si>
  <si>
    <t>213    ФОРМУЛЫ для помощи !!!!</t>
  </si>
  <si>
    <t>6.9 Расчет (обоснование) расходов на приобретение материальных запасов</t>
  </si>
  <si>
    <t>Педагог дополнительного образования</t>
  </si>
  <si>
    <t>Педагог-психолог</t>
  </si>
  <si>
    <t>доплата до МРОТ</t>
  </si>
  <si>
    <t>Расчеты (обоснования) к плану финансово-хозяйственной деятельности за счет средств краевого бюджета</t>
  </si>
  <si>
    <t>Учитель-логопед</t>
  </si>
  <si>
    <t>Контроль</t>
  </si>
  <si>
    <t xml:space="preserve">Показатели штатного расписания </t>
  </si>
  <si>
    <t>по доплате до МРОТ</t>
  </si>
  <si>
    <t>Распределение 1/12  части прочих доплат</t>
  </si>
  <si>
    <t>Военно-полевые сборы</t>
  </si>
  <si>
    <t>Экстернат</t>
  </si>
  <si>
    <t>1) Разовые часы:</t>
  </si>
  <si>
    <t>2) 3 дня б/листа за счет работодателя</t>
  </si>
  <si>
    <t>3) Прочие стимулирующие выплаты</t>
  </si>
  <si>
    <t>4) Замещаемый отпуск в ДОУ</t>
  </si>
  <si>
    <t>и т.д.</t>
  </si>
  <si>
    <t>Основы медзнаний</t>
  </si>
  <si>
    <t>Итого дополнительная сумма в год:</t>
  </si>
  <si>
    <t>1/12 часть в месяц</t>
  </si>
  <si>
    <t>руб.</t>
  </si>
  <si>
    <t>Всего по выплатам стимулирующего характера</t>
  </si>
  <si>
    <t>Контроль: З/плата с учетом дополнительных выплат</t>
  </si>
  <si>
    <t>Проезд из г. Пятигорска в г. Ставрополь и обратно</t>
  </si>
  <si>
    <t>Проживание</t>
  </si>
  <si>
    <t>Суточные</t>
  </si>
  <si>
    <t>1.3.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</si>
  <si>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2. Расчет (обоснование) расходов на закупку товаров, работ, услуг</t>
  </si>
  <si>
    <t xml:space="preserve"> Учебная литература</t>
  </si>
  <si>
    <t>6.2. Расчет (обоснование) расходов на оплату прочих работ, услуг</t>
  </si>
  <si>
    <t>6.4. Расчет (обоснование) расходов на приобретение основных средств</t>
  </si>
  <si>
    <t>6.3. Расчет (обоснование) прочих расходов</t>
  </si>
  <si>
    <t xml:space="preserve">Заведующий </t>
  </si>
  <si>
    <t>Инструктор по физической культуре</t>
  </si>
  <si>
    <t>музыкальный руководитель</t>
  </si>
  <si>
    <t>воспитатель</t>
  </si>
  <si>
    <t>воспитатель логопедической группы</t>
  </si>
  <si>
    <t>старший воспитатель</t>
  </si>
  <si>
    <t>Заместитель заведующего по ВМР</t>
  </si>
  <si>
    <t xml:space="preserve">Заместитель заведующего по административно - хозяйственной части </t>
  </si>
  <si>
    <t>всего расходов</t>
  </si>
  <si>
    <t>контроль</t>
  </si>
  <si>
    <t>учебные =</t>
  </si>
  <si>
    <t>на 2018 год</t>
  </si>
  <si>
    <t xml:space="preserve"> муниципального учреждения _МБДОУ детский сад №43 "Рябинушка"_</t>
  </si>
  <si>
    <t>Заместитель заведующего по экономическим вопросам</t>
  </si>
  <si>
    <t>6</t>
  </si>
  <si>
    <t>7</t>
  </si>
  <si>
    <t>8</t>
  </si>
  <si>
    <t>9</t>
  </si>
  <si>
    <t>10</t>
  </si>
  <si>
    <t>11</t>
  </si>
  <si>
    <t>12</t>
  </si>
  <si>
    <t xml:space="preserve">Фонд оплаты труда в год, руб. (гр. 3 x гр. 4 x 
гр. 9 x 12мес)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</si>
</sst>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_ ;[Red]\-#,##0.00\ "/>
  </numFmts>
  <fonts count="6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0"/>
      <color indexed="18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0"/>
      <color rgb="FF000066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58" fillId="0" borderId="0" xfId="0" applyNumberFormat="1" applyFont="1" applyBorder="1" applyAlignment="1">
      <alignment horizontal="left"/>
    </xf>
    <xf numFmtId="4" fontId="58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 vertical="center"/>
    </xf>
    <xf numFmtId="0" fontId="59" fillId="0" borderId="0" xfId="0" applyNumberFormat="1" applyFont="1" applyBorder="1" applyAlignment="1">
      <alignment horizontal="center" vertical="center" wrapText="1"/>
    </xf>
    <xf numFmtId="0" fontId="59" fillId="0" borderId="0" xfId="0" applyNumberFormat="1" applyFont="1" applyBorder="1" applyAlignment="1">
      <alignment horizontal="center" vertical="top"/>
    </xf>
    <xf numFmtId="4" fontId="59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4" fontId="16" fillId="0" borderId="0" xfId="0" applyNumberFormat="1" applyFont="1" applyBorder="1" applyAlignment="1">
      <alignment horizontal="right"/>
    </xf>
    <xf numFmtId="0" fontId="60" fillId="0" borderId="0" xfId="0" applyNumberFormat="1" applyFont="1" applyBorder="1" applyAlignment="1">
      <alignment horizontal="left"/>
    </xf>
    <xf numFmtId="4" fontId="60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left" vertical="center" wrapText="1" indent="2"/>
    </xf>
    <xf numFmtId="0" fontId="1" fillId="0" borderId="18" xfId="0" applyNumberFormat="1" applyFont="1" applyBorder="1" applyAlignment="1">
      <alignment horizontal="left" vertical="center" wrapText="1" indent="2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9" xfId="0" applyNumberFormat="1" applyFont="1" applyBorder="1" applyAlignment="1">
      <alignment horizontal="left" vertical="center" wrapText="1" indent="2"/>
    </xf>
    <xf numFmtId="0" fontId="1" fillId="0" borderId="1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53"/>
  <sheetViews>
    <sheetView tabSelected="1" view="pageBreakPreview" zoomScaleSheetLayoutView="100" zoomScalePageLayoutView="0" workbookViewId="0" topLeftCell="F1">
      <selection activeCell="ES16" sqref="ES16"/>
    </sheetView>
  </sheetViews>
  <sheetFormatPr defaultColWidth="0.875" defaultRowHeight="12.75"/>
  <cols>
    <col min="1" max="14" width="0.875" style="1" customWidth="1"/>
    <col min="15" max="15" width="10.875" style="1" customWidth="1"/>
    <col min="16" max="27" width="0.875" style="1" customWidth="1"/>
    <col min="28" max="28" width="6.75390625" style="1" bestFit="1" customWidth="1"/>
    <col min="29" max="75" width="0.875" style="1" customWidth="1"/>
    <col min="76" max="76" width="13.75390625" style="1" customWidth="1"/>
    <col min="77" max="147" width="0.875" style="1" customWidth="1"/>
    <col min="148" max="148" width="4.25390625" style="1" customWidth="1"/>
    <col min="149" max="149" width="12.375" style="1" customWidth="1"/>
    <col min="150" max="150" width="14.00390625" style="1" customWidth="1"/>
    <col min="151" max="151" width="13.25390625" style="1" customWidth="1"/>
    <col min="152" max="152" width="10.375" style="1" customWidth="1"/>
    <col min="153" max="153" width="13.25390625" style="1" customWidth="1"/>
    <col min="154" max="154" width="12.00390625" style="31" customWidth="1"/>
    <col min="155" max="155" width="9.375" style="31" customWidth="1"/>
    <col min="156" max="156" width="16.25390625" style="31" customWidth="1"/>
    <col min="157" max="157" width="9.375" style="1" customWidth="1"/>
    <col min="158" max="158" width="19.25390625" style="1" customWidth="1"/>
    <col min="159" max="159" width="21.625" style="1" customWidth="1"/>
    <col min="160" max="160" width="9.375" style="1" customWidth="1"/>
    <col min="161" max="161" width="15.75390625" style="1" customWidth="1"/>
    <col min="162" max="162" width="9.75390625" style="1" customWidth="1"/>
    <col min="163" max="163" width="14.25390625" style="1" customWidth="1"/>
    <col min="164" max="182" width="9.75390625" style="1" customWidth="1"/>
    <col min="183" max="16384" width="0.875" style="1" customWidth="1"/>
  </cols>
  <sheetData>
    <row r="1" ht="12.75"/>
    <row r="2" spans="1:156" s="7" customFormat="1" ht="15.75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X2" s="40"/>
      <c r="EY2" s="40"/>
      <c r="EZ2" s="40"/>
    </row>
    <row r="3" spans="1:156" s="7" customFormat="1" ht="15.75">
      <c r="A3" s="58" t="s">
        <v>111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X3" s="40"/>
      <c r="EY3" s="40"/>
      <c r="EZ3" s="40"/>
    </row>
    <row r="4" spans="1:156" s="7" customFormat="1" ht="15.75">
      <c r="A4" s="58" t="s">
        <v>110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X4" s="40"/>
      <c r="EY4" s="40"/>
      <c r="EZ4" s="40"/>
    </row>
    <row r="5" ht="12.75"/>
    <row r="6" spans="1:156" s="2" customFormat="1" ht="15">
      <c r="A6" s="69" t="s">
        <v>15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X6" s="41"/>
      <c r="EY6" s="41"/>
      <c r="EZ6" s="41"/>
    </row>
    <row r="7" ht="6" customHeight="1"/>
    <row r="8" spans="1:156" s="6" customFormat="1" ht="48.75" customHeight="1">
      <c r="A8" s="6" t="s">
        <v>14</v>
      </c>
      <c r="X8" s="70" t="s">
        <v>65</v>
      </c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X8" s="42"/>
      <c r="EY8" s="42"/>
      <c r="EZ8" s="42"/>
    </row>
    <row r="9" spans="24:156" s="6" customFormat="1" ht="6" customHeight="1"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X9" s="42"/>
      <c r="EY9" s="42"/>
      <c r="EZ9" s="42"/>
    </row>
    <row r="10" spans="1:156" s="6" customFormat="1" ht="15">
      <c r="A10" s="21" t="s">
        <v>13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4" t="s">
        <v>60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X10" s="42"/>
      <c r="EY10" s="42"/>
      <c r="EZ10" s="42"/>
    </row>
    <row r="11" ht="9.75" customHeight="1"/>
    <row r="12" spans="1:156" s="2" customFormat="1" ht="15">
      <c r="A12" s="69" t="s">
        <v>12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X12" s="41"/>
      <c r="EY12" s="41"/>
      <c r="EZ12" s="41"/>
    </row>
    <row r="13" ht="10.5" customHeight="1"/>
    <row r="14" spans="1:156" s="3" customFormat="1" ht="13.5" customHeight="1">
      <c r="A14" s="71" t="s">
        <v>0</v>
      </c>
      <c r="B14" s="72"/>
      <c r="C14" s="72"/>
      <c r="D14" s="72"/>
      <c r="E14" s="72"/>
      <c r="F14" s="73"/>
      <c r="G14" s="71" t="s">
        <v>9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1" t="s">
        <v>4</v>
      </c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3"/>
      <c r="AO14" s="90" t="s">
        <v>1</v>
      </c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2"/>
      <c r="DJ14" s="71" t="s">
        <v>8</v>
      </c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3"/>
      <c r="DZ14" s="79" t="s">
        <v>120</v>
      </c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1"/>
      <c r="EX14" s="43"/>
      <c r="EY14" s="43"/>
      <c r="EZ14" s="43"/>
    </row>
    <row r="15" spans="1:165" s="3" customFormat="1" ht="33.75" customHeight="1">
      <c r="A15" s="74"/>
      <c r="B15" s="67"/>
      <c r="C15" s="67"/>
      <c r="D15" s="67"/>
      <c r="E15" s="67"/>
      <c r="F15" s="75"/>
      <c r="G15" s="74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75"/>
      <c r="Y15" s="74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75"/>
      <c r="AO15" s="71" t="s">
        <v>3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3"/>
      <c r="BF15" s="90" t="s">
        <v>2</v>
      </c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2"/>
      <c r="DJ15" s="74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75"/>
      <c r="DZ15" s="82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83"/>
      <c r="ET15" s="68" t="s">
        <v>74</v>
      </c>
      <c r="EU15" s="68"/>
      <c r="EV15" s="68"/>
      <c r="EW15" s="68"/>
      <c r="EX15" s="68"/>
      <c r="EY15" s="68"/>
      <c r="EZ15" s="67"/>
      <c r="FA15" s="67"/>
      <c r="FB15" s="67"/>
      <c r="FC15" s="67"/>
      <c r="FD15" s="67"/>
      <c r="FE15" s="67"/>
      <c r="FF15" s="67"/>
      <c r="FG15" s="67"/>
      <c r="FH15" s="67"/>
      <c r="FI15" s="67"/>
    </row>
    <row r="16" spans="1:168" s="3" customFormat="1" ht="58.5" customHeight="1">
      <c r="A16" s="76"/>
      <c r="B16" s="77"/>
      <c r="C16" s="77"/>
      <c r="D16" s="77"/>
      <c r="E16" s="77"/>
      <c r="F16" s="78"/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8"/>
      <c r="Y16" s="76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8"/>
      <c r="AO16" s="76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8"/>
      <c r="BF16" s="95" t="s">
        <v>5</v>
      </c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28" t="s">
        <v>70</v>
      </c>
      <c r="BY16" s="95" t="s">
        <v>6</v>
      </c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 t="s">
        <v>7</v>
      </c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76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8"/>
      <c r="DZ16" s="84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6"/>
      <c r="ET16" s="20" t="s">
        <v>61</v>
      </c>
      <c r="EU16" s="37" t="s">
        <v>5</v>
      </c>
      <c r="EV16" s="37" t="s">
        <v>75</v>
      </c>
      <c r="EW16" s="37" t="s">
        <v>6</v>
      </c>
      <c r="EX16" s="43" t="s">
        <v>7</v>
      </c>
      <c r="EY16" s="43"/>
      <c r="EZ16" s="44" t="s">
        <v>76</v>
      </c>
      <c r="FB16" s="37" t="s">
        <v>88</v>
      </c>
      <c r="FC16" s="37" t="s">
        <v>89</v>
      </c>
      <c r="FE16" s="20"/>
      <c r="FJ16" s="67"/>
      <c r="FK16" s="67"/>
      <c r="FL16" s="67"/>
    </row>
    <row r="17" spans="1:159" s="4" customFormat="1" ht="12.75">
      <c r="A17" s="93">
        <v>1</v>
      </c>
      <c r="B17" s="93"/>
      <c r="C17" s="93"/>
      <c r="D17" s="93"/>
      <c r="E17" s="93"/>
      <c r="F17" s="93"/>
      <c r="G17" s="93">
        <v>2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>
        <v>3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>
        <v>4</v>
      </c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>
        <v>5</v>
      </c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29">
        <v>6</v>
      </c>
      <c r="BY17" s="93">
        <v>7</v>
      </c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>
        <v>8</v>
      </c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>
        <v>9</v>
      </c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6">
        <v>10</v>
      </c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U17" s="38"/>
      <c r="EV17" s="38"/>
      <c r="EW17" s="38"/>
      <c r="EX17" s="45"/>
      <c r="EY17" s="45"/>
      <c r="EZ17" s="45"/>
      <c r="FB17" s="38"/>
      <c r="FC17" s="38"/>
    </row>
    <row r="18" spans="1:168" s="5" customFormat="1" ht="27" customHeight="1">
      <c r="A18" s="59" t="s">
        <v>24</v>
      </c>
      <c r="B18" s="59"/>
      <c r="C18" s="59"/>
      <c r="D18" s="59"/>
      <c r="E18" s="59"/>
      <c r="F18" s="59"/>
      <c r="G18" s="60" t="s">
        <v>99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>
        <v>1</v>
      </c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2">
        <f aca="true" t="shared" si="0" ref="AO18:AO29">SUM(BF18:DI18)</f>
        <v>45157.57</v>
      </c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2">
        <f>+ROUND(EU18/Y18,2)</f>
        <v>19117</v>
      </c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26">
        <f>+ROUND(EV18/Y18,2)</f>
        <v>0</v>
      </c>
      <c r="BY18" s="62">
        <f>+ROUND(EW18/Y18,2)</f>
        <v>3823.4</v>
      </c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2">
        <f>+ROUND(FB18/Y18,2)</f>
        <v>22217.17</v>
      </c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>
        <v>1</v>
      </c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3">
        <f>+ROUND(Y18*AO18*DJ18*12,0)</f>
        <v>541891</v>
      </c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S18" s="16">
        <f>+ET18/Y18</f>
        <v>42057.4</v>
      </c>
      <c r="ET18" s="17">
        <f>SUM(EU18:EX18)</f>
        <v>42057.4</v>
      </c>
      <c r="EU18" s="39">
        <v>19117</v>
      </c>
      <c r="EV18" s="39"/>
      <c r="EW18" s="39">
        <v>3823.4</v>
      </c>
      <c r="EX18" s="46">
        <v>19117</v>
      </c>
      <c r="EY18" s="47"/>
      <c r="EZ18" s="48">
        <f>+ROUND($EZ$41/$EX$30*EX18,2)</f>
        <v>3100.17</v>
      </c>
      <c r="FA18" s="16"/>
      <c r="FB18" s="39">
        <f>+EX18+EZ18</f>
        <v>22217.17</v>
      </c>
      <c r="FC18" s="39">
        <f>+EU18+EV18+EW18+FB18</f>
        <v>45157.57</v>
      </c>
      <c r="FE18" s="17"/>
      <c r="FF18" s="16"/>
      <c r="FG18" s="16"/>
      <c r="FH18" s="16"/>
      <c r="FL18" s="15"/>
    </row>
    <row r="19" spans="1:168" s="5" customFormat="1" ht="46.5" customHeight="1">
      <c r="A19" s="59" t="s">
        <v>28</v>
      </c>
      <c r="B19" s="59"/>
      <c r="C19" s="59"/>
      <c r="D19" s="59"/>
      <c r="E19" s="59"/>
      <c r="F19" s="59"/>
      <c r="G19" s="60" t="s">
        <v>105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>
        <v>1</v>
      </c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2">
        <f t="shared" si="0"/>
        <v>27924.92</v>
      </c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2">
        <f>+ROUND(EU19/Y19,2)</f>
        <v>17206</v>
      </c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26">
        <f aca="true" t="shared" si="1" ref="BX19:BX29">+ROUND(EV19/Y19,2)</f>
        <v>0</v>
      </c>
      <c r="BY19" s="62">
        <f aca="true" t="shared" si="2" ref="BY19:BY29">+ROUND(EW19/Y19,2)</f>
        <v>1720.6</v>
      </c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2">
        <f aca="true" t="shared" si="3" ref="CR19:CR29">+ROUND(FB19/Y19,2)</f>
        <v>8998.32</v>
      </c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>
        <v>1</v>
      </c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3">
        <f aca="true" t="shared" si="4" ref="DZ19:DZ29">+ROUND(Y19*AO19*DJ19*12,0)</f>
        <v>335099</v>
      </c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S19" s="16">
        <f aca="true" t="shared" si="5" ref="ES19:ES29">+ET19/Y19</f>
        <v>26669.3</v>
      </c>
      <c r="ET19" s="17">
        <f aca="true" t="shared" si="6" ref="ET19:ET29">SUM(EU19:EX19)</f>
        <v>26669.3</v>
      </c>
      <c r="EU19" s="39">
        <v>17206</v>
      </c>
      <c r="EV19" s="39"/>
      <c r="EW19" s="39">
        <v>1720.6</v>
      </c>
      <c r="EX19" s="46">
        <v>7742.7</v>
      </c>
      <c r="EY19" s="47"/>
      <c r="EZ19" s="48">
        <f aca="true" t="shared" si="7" ref="EZ19:EZ29">+ROUND($EZ$41/$EX$30*EX19,2)</f>
        <v>1255.62</v>
      </c>
      <c r="FA19" s="16"/>
      <c r="FB19" s="39">
        <f aca="true" t="shared" si="8" ref="FB19:FB29">+EX19+EZ19</f>
        <v>8998.32</v>
      </c>
      <c r="FC19" s="39">
        <f aca="true" t="shared" si="9" ref="FC19:FC29">+EU19+EV19+EW19+FB19</f>
        <v>27924.92</v>
      </c>
      <c r="FE19" s="17"/>
      <c r="FF19" s="16"/>
      <c r="FG19" s="16"/>
      <c r="FH19" s="16"/>
      <c r="FL19" s="15"/>
    </row>
    <row r="20" spans="1:168" s="5" customFormat="1" ht="38.25" customHeight="1">
      <c r="A20" s="59" t="s">
        <v>34</v>
      </c>
      <c r="B20" s="59"/>
      <c r="C20" s="59"/>
      <c r="D20" s="59"/>
      <c r="E20" s="59"/>
      <c r="F20" s="59"/>
      <c r="G20" s="60" t="s">
        <v>112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>
        <v>1</v>
      </c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2">
        <f t="shared" si="0"/>
        <v>33010.04</v>
      </c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2">
        <f aca="true" t="shared" si="10" ref="BF20:BF29">+ROUND(EU20/Y20,2)</f>
        <v>17106</v>
      </c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26">
        <f t="shared" si="1"/>
        <v>0</v>
      </c>
      <c r="BY20" s="62">
        <f t="shared" si="2"/>
        <v>0</v>
      </c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2">
        <f t="shared" si="3"/>
        <v>15904.04</v>
      </c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>
        <v>1</v>
      </c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3">
        <f t="shared" si="4"/>
        <v>396120</v>
      </c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S20" s="16">
        <f t="shared" si="5"/>
        <v>30790.8</v>
      </c>
      <c r="ET20" s="17">
        <f t="shared" si="6"/>
        <v>30790.8</v>
      </c>
      <c r="EU20" s="39">
        <v>17106</v>
      </c>
      <c r="EV20" s="39"/>
      <c r="EW20" s="39">
        <v>0</v>
      </c>
      <c r="EX20" s="46">
        <v>13684.8</v>
      </c>
      <c r="EY20" s="47"/>
      <c r="EZ20" s="48">
        <f t="shared" si="7"/>
        <v>2219.24</v>
      </c>
      <c r="FA20" s="16"/>
      <c r="FB20" s="39">
        <f t="shared" si="8"/>
        <v>15904.039999999999</v>
      </c>
      <c r="FC20" s="39">
        <f t="shared" si="9"/>
        <v>33010.04</v>
      </c>
      <c r="FE20" s="17"/>
      <c r="FF20" s="16"/>
      <c r="FG20" s="16"/>
      <c r="FH20" s="16"/>
      <c r="FL20" s="15"/>
    </row>
    <row r="21" spans="1:168" s="5" customFormat="1" ht="47.25" customHeight="1">
      <c r="A21" s="59" t="s">
        <v>58</v>
      </c>
      <c r="B21" s="59"/>
      <c r="C21" s="59"/>
      <c r="D21" s="59"/>
      <c r="E21" s="59"/>
      <c r="F21" s="59"/>
      <c r="G21" s="60" t="s">
        <v>106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>
        <v>1</v>
      </c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2">
        <f t="shared" si="0"/>
        <v>32016.03</v>
      </c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2">
        <f t="shared" si="10"/>
        <v>17106</v>
      </c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26">
        <f t="shared" si="1"/>
        <v>0</v>
      </c>
      <c r="BY21" s="62">
        <f t="shared" si="2"/>
        <v>0</v>
      </c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2">
        <f t="shared" si="3"/>
        <v>14910.03</v>
      </c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>
        <v>1</v>
      </c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3">
        <f t="shared" si="4"/>
        <v>384192</v>
      </c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S21" s="16">
        <f t="shared" si="5"/>
        <v>29935.5</v>
      </c>
      <c r="ET21" s="17">
        <f>SUM(EU21:EX21)</f>
        <v>29935.5</v>
      </c>
      <c r="EU21" s="39">
        <v>17106</v>
      </c>
      <c r="EV21" s="39"/>
      <c r="EW21" s="39">
        <v>0</v>
      </c>
      <c r="EX21" s="46">
        <v>12829.5</v>
      </c>
      <c r="EY21" s="47"/>
      <c r="EZ21" s="48">
        <f t="shared" si="7"/>
        <v>2080.53</v>
      </c>
      <c r="FA21" s="16"/>
      <c r="FB21" s="39">
        <f t="shared" si="8"/>
        <v>14910.03</v>
      </c>
      <c r="FC21" s="39">
        <f t="shared" si="9"/>
        <v>32016.03</v>
      </c>
      <c r="FE21" s="17"/>
      <c r="FF21" s="16"/>
      <c r="FG21" s="16"/>
      <c r="FH21" s="16"/>
      <c r="FL21" s="15"/>
    </row>
    <row r="22" spans="1:164" s="5" customFormat="1" ht="21.75" customHeight="1">
      <c r="A22" s="59" t="s">
        <v>59</v>
      </c>
      <c r="B22" s="59"/>
      <c r="C22" s="59"/>
      <c r="D22" s="59"/>
      <c r="E22" s="59"/>
      <c r="F22" s="59"/>
      <c r="G22" s="64" t="s">
        <v>100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/>
      <c r="Y22" s="61">
        <v>2</v>
      </c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2">
        <f t="shared" si="0"/>
        <v>7888.95</v>
      </c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2">
        <f t="shared" si="10"/>
        <v>6580</v>
      </c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26">
        <f t="shared" si="1"/>
        <v>794.99</v>
      </c>
      <c r="BY22" s="62">
        <f t="shared" si="2"/>
        <v>131.6</v>
      </c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2">
        <f t="shared" si="3"/>
        <v>382.36</v>
      </c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>
        <v>1</v>
      </c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3">
        <f t="shared" si="4"/>
        <v>189335</v>
      </c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S22" s="16">
        <f t="shared" si="5"/>
        <v>7835.585</v>
      </c>
      <c r="ET22" s="17">
        <f t="shared" si="6"/>
        <v>15671.17</v>
      </c>
      <c r="EU22" s="39">
        <v>13160</v>
      </c>
      <c r="EV22" s="39">
        <v>1589.97</v>
      </c>
      <c r="EW22" s="39">
        <v>263.2</v>
      </c>
      <c r="EX22" s="46">
        <v>658</v>
      </c>
      <c r="EY22" s="47"/>
      <c r="EZ22" s="48">
        <f t="shared" si="7"/>
        <v>106.71</v>
      </c>
      <c r="FB22" s="39">
        <f t="shared" si="8"/>
        <v>764.71</v>
      </c>
      <c r="FC22" s="39">
        <f t="shared" si="9"/>
        <v>15777.880000000001</v>
      </c>
      <c r="FE22" s="17"/>
      <c r="FF22" s="16"/>
      <c r="FG22" s="16"/>
      <c r="FH22" s="16"/>
    </row>
    <row r="23" spans="1:164" s="5" customFormat="1" ht="32.25" customHeight="1">
      <c r="A23" s="59" t="s">
        <v>113</v>
      </c>
      <c r="B23" s="59"/>
      <c r="C23" s="59"/>
      <c r="D23" s="59"/>
      <c r="E23" s="59"/>
      <c r="F23" s="59"/>
      <c r="G23" s="60" t="s">
        <v>101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1">
        <v>3</v>
      </c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2">
        <f t="shared" si="0"/>
        <v>8196.62</v>
      </c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2">
        <f t="shared" si="10"/>
        <v>3290</v>
      </c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26">
        <f t="shared" si="1"/>
        <v>0</v>
      </c>
      <c r="BY23" s="62">
        <f t="shared" si="2"/>
        <v>3915.1</v>
      </c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2">
        <f t="shared" si="3"/>
        <v>991.52</v>
      </c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>
        <v>1</v>
      </c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3">
        <f t="shared" si="4"/>
        <v>295078</v>
      </c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S23" s="16">
        <f t="shared" si="5"/>
        <v>8058.266666666666</v>
      </c>
      <c r="ET23" s="17">
        <f t="shared" si="6"/>
        <v>24174.8</v>
      </c>
      <c r="EU23" s="39">
        <v>9870</v>
      </c>
      <c r="EV23" s="39"/>
      <c r="EW23" s="39">
        <v>11745.3</v>
      </c>
      <c r="EX23" s="46">
        <v>2559.5</v>
      </c>
      <c r="EY23" s="47"/>
      <c r="EZ23" s="48">
        <f t="shared" si="7"/>
        <v>415.07</v>
      </c>
      <c r="FB23" s="39">
        <f t="shared" si="8"/>
        <v>2974.57</v>
      </c>
      <c r="FC23" s="39">
        <f t="shared" si="9"/>
        <v>24589.87</v>
      </c>
      <c r="FE23" s="17"/>
      <c r="FF23" s="16"/>
      <c r="FG23" s="16"/>
      <c r="FH23" s="16"/>
    </row>
    <row r="24" spans="1:164" s="5" customFormat="1" ht="20.25" customHeight="1">
      <c r="A24" s="59" t="s">
        <v>114</v>
      </c>
      <c r="B24" s="59"/>
      <c r="C24" s="59"/>
      <c r="D24" s="59"/>
      <c r="E24" s="59"/>
      <c r="F24" s="59"/>
      <c r="G24" s="60" t="s">
        <v>102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1">
        <v>18.25</v>
      </c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2">
        <f t="shared" si="0"/>
        <v>12849.24</v>
      </c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2">
        <f t="shared" si="10"/>
        <v>7060.82</v>
      </c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26">
        <f t="shared" si="1"/>
        <v>0</v>
      </c>
      <c r="BY24" s="62">
        <f t="shared" si="2"/>
        <v>801.61</v>
      </c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2">
        <f t="shared" si="3"/>
        <v>4986.81</v>
      </c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>
        <v>1</v>
      </c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3">
        <f t="shared" si="4"/>
        <v>2813984</v>
      </c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S24" s="16">
        <f t="shared" si="5"/>
        <v>12153.391780821918</v>
      </c>
      <c r="ET24" s="17">
        <f>SUM(EU24:EX24)</f>
        <v>221799.4</v>
      </c>
      <c r="EU24" s="39">
        <v>128860</v>
      </c>
      <c r="EV24" s="39"/>
      <c r="EW24" s="39">
        <v>14629.4</v>
      </c>
      <c r="EX24" s="46">
        <v>78310</v>
      </c>
      <c r="EY24" s="47"/>
      <c r="EZ24" s="48">
        <f t="shared" si="7"/>
        <v>12699.37</v>
      </c>
      <c r="FB24" s="39">
        <f t="shared" si="8"/>
        <v>91009.37</v>
      </c>
      <c r="FC24" s="39">
        <f t="shared" si="9"/>
        <v>234498.77</v>
      </c>
      <c r="FE24" s="17"/>
      <c r="FF24" s="16"/>
      <c r="FG24" s="16"/>
      <c r="FH24" s="16"/>
    </row>
    <row r="25" spans="1:164" s="5" customFormat="1" ht="27" customHeight="1">
      <c r="A25" s="59" t="s">
        <v>115</v>
      </c>
      <c r="B25" s="59"/>
      <c r="C25" s="59"/>
      <c r="D25" s="59"/>
      <c r="E25" s="59"/>
      <c r="F25" s="59"/>
      <c r="G25" s="60" t="s">
        <v>103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>
        <v>4.5</v>
      </c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2">
        <f t="shared" si="0"/>
        <v>12129.050000000001</v>
      </c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2">
        <f t="shared" si="10"/>
        <v>6906.22</v>
      </c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26">
        <f t="shared" si="1"/>
        <v>0</v>
      </c>
      <c r="BY25" s="62">
        <f t="shared" si="2"/>
        <v>1600.22</v>
      </c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2">
        <f t="shared" si="3"/>
        <v>3622.61</v>
      </c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>
        <v>1</v>
      </c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3">
        <f t="shared" si="4"/>
        <v>654969</v>
      </c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S25" s="16">
        <f t="shared" si="5"/>
        <v>11623.555555555555</v>
      </c>
      <c r="ET25" s="17">
        <f t="shared" si="6"/>
        <v>52306</v>
      </c>
      <c r="EU25" s="39">
        <v>31078</v>
      </c>
      <c r="EV25" s="39"/>
      <c r="EW25" s="39">
        <v>7201</v>
      </c>
      <c r="EX25" s="46">
        <v>14027</v>
      </c>
      <c r="EY25" s="47"/>
      <c r="EZ25" s="48">
        <f t="shared" si="7"/>
        <v>2274.73</v>
      </c>
      <c r="FB25" s="39">
        <f t="shared" si="8"/>
        <v>16301.73</v>
      </c>
      <c r="FC25" s="39">
        <f t="shared" si="9"/>
        <v>54580.729999999996</v>
      </c>
      <c r="FE25" s="17"/>
      <c r="FF25" s="16"/>
      <c r="FG25" s="16"/>
      <c r="FH25" s="16"/>
    </row>
    <row r="26" spans="1:164" s="5" customFormat="1" ht="27" customHeight="1">
      <c r="A26" s="59" t="s">
        <v>116</v>
      </c>
      <c r="B26" s="59"/>
      <c r="C26" s="59"/>
      <c r="D26" s="59"/>
      <c r="E26" s="59"/>
      <c r="F26" s="59"/>
      <c r="G26" s="64" t="s">
        <v>68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  <c r="Y26" s="61">
        <v>1</v>
      </c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2">
        <f t="shared" si="0"/>
        <v>10523.76</v>
      </c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2">
        <f t="shared" si="10"/>
        <v>3455</v>
      </c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26">
        <f t="shared" si="1"/>
        <v>0</v>
      </c>
      <c r="BY26" s="62">
        <f t="shared" si="2"/>
        <v>3455</v>
      </c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2">
        <f t="shared" si="3"/>
        <v>3613.76</v>
      </c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>
        <v>1</v>
      </c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3">
        <f t="shared" si="4"/>
        <v>126285</v>
      </c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S26" s="16">
        <f t="shared" si="5"/>
        <v>10019.5</v>
      </c>
      <c r="ET26" s="17">
        <f>SUM(EU26:EX26)</f>
        <v>10019.5</v>
      </c>
      <c r="EU26" s="39">
        <v>3455</v>
      </c>
      <c r="EV26" s="39"/>
      <c r="EW26" s="39">
        <v>3455</v>
      </c>
      <c r="EX26" s="46">
        <v>3109.5</v>
      </c>
      <c r="EY26" s="47"/>
      <c r="EZ26" s="48">
        <f t="shared" si="7"/>
        <v>504.26</v>
      </c>
      <c r="FB26" s="39">
        <f t="shared" si="8"/>
        <v>3613.76</v>
      </c>
      <c r="FC26" s="39">
        <f t="shared" si="9"/>
        <v>10523.76</v>
      </c>
      <c r="FE26" s="17"/>
      <c r="FF26" s="16"/>
      <c r="FG26" s="16"/>
      <c r="FH26" s="16"/>
    </row>
    <row r="27" spans="1:164" s="5" customFormat="1" ht="27" customHeight="1">
      <c r="A27" s="59" t="s">
        <v>117</v>
      </c>
      <c r="B27" s="59"/>
      <c r="C27" s="59"/>
      <c r="D27" s="59"/>
      <c r="E27" s="59"/>
      <c r="F27" s="59"/>
      <c r="G27" s="64" t="s">
        <v>69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  <c r="Y27" s="61">
        <v>1</v>
      </c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2">
        <f t="shared" si="0"/>
        <v>21490.39</v>
      </c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2">
        <f t="shared" si="10"/>
        <v>7580</v>
      </c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26">
        <f t="shared" si="1"/>
        <v>0</v>
      </c>
      <c r="BY27" s="62">
        <f t="shared" si="2"/>
        <v>1137</v>
      </c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2">
        <f t="shared" si="3"/>
        <v>12773.39</v>
      </c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>
        <v>1</v>
      </c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3">
        <f t="shared" si="4"/>
        <v>257885</v>
      </c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S27" s="16">
        <f t="shared" si="5"/>
        <v>19708</v>
      </c>
      <c r="ET27" s="17">
        <f>SUM(EU27:EX27)</f>
        <v>19708</v>
      </c>
      <c r="EU27" s="39">
        <v>7580</v>
      </c>
      <c r="EV27" s="39"/>
      <c r="EW27" s="39">
        <v>1137</v>
      </c>
      <c r="EX27" s="46">
        <v>10991</v>
      </c>
      <c r="EY27" s="47"/>
      <c r="EZ27" s="48">
        <f t="shared" si="7"/>
        <v>1782.39</v>
      </c>
      <c r="FB27" s="39">
        <f t="shared" si="8"/>
        <v>12773.39</v>
      </c>
      <c r="FC27" s="39">
        <f t="shared" si="9"/>
        <v>21490.39</v>
      </c>
      <c r="FE27" s="17"/>
      <c r="FF27" s="16"/>
      <c r="FG27" s="16"/>
      <c r="FH27" s="16"/>
    </row>
    <row r="28" spans="1:164" s="5" customFormat="1" ht="24" customHeight="1">
      <c r="A28" s="59" t="s">
        <v>118</v>
      </c>
      <c r="B28" s="59"/>
      <c r="C28" s="59"/>
      <c r="D28" s="59"/>
      <c r="E28" s="59"/>
      <c r="F28" s="59"/>
      <c r="G28" s="64" t="s">
        <v>104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/>
      <c r="Y28" s="61">
        <v>1</v>
      </c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2">
        <f t="shared" si="0"/>
        <v>25815.37</v>
      </c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2">
        <f t="shared" si="10"/>
        <v>8555</v>
      </c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26">
        <f t="shared" si="1"/>
        <v>0</v>
      </c>
      <c r="BY28" s="62">
        <f t="shared" si="2"/>
        <v>855.5</v>
      </c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2">
        <f t="shared" si="3"/>
        <v>16404.87</v>
      </c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>
        <v>1</v>
      </c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3">
        <f t="shared" si="4"/>
        <v>309784</v>
      </c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S28" s="16">
        <f t="shared" si="5"/>
        <v>23526.25</v>
      </c>
      <c r="ET28" s="17">
        <f>SUM(EU28:EX28)</f>
        <v>23526.25</v>
      </c>
      <c r="EU28" s="39">
        <v>8555</v>
      </c>
      <c r="EV28" s="39"/>
      <c r="EW28" s="39">
        <v>855.5</v>
      </c>
      <c r="EX28" s="46">
        <v>14115.75</v>
      </c>
      <c r="EY28" s="47"/>
      <c r="EZ28" s="48">
        <f t="shared" si="7"/>
        <v>2289.12</v>
      </c>
      <c r="FB28" s="39">
        <f t="shared" si="8"/>
        <v>16404.87</v>
      </c>
      <c r="FC28" s="39">
        <f t="shared" si="9"/>
        <v>25815.37</v>
      </c>
      <c r="FE28" s="17"/>
      <c r="FF28" s="16"/>
      <c r="FG28" s="16"/>
      <c r="FH28" s="16"/>
    </row>
    <row r="29" spans="1:164" s="5" customFormat="1" ht="26.25" customHeight="1">
      <c r="A29" s="59" t="s">
        <v>119</v>
      </c>
      <c r="B29" s="59"/>
      <c r="C29" s="59"/>
      <c r="D29" s="59"/>
      <c r="E29" s="59"/>
      <c r="F29" s="59"/>
      <c r="G29" s="60" t="s">
        <v>72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1">
        <v>3</v>
      </c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2">
        <f t="shared" si="0"/>
        <v>11757.35</v>
      </c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2">
        <f t="shared" si="10"/>
        <v>8555</v>
      </c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26">
        <f t="shared" si="1"/>
        <v>0</v>
      </c>
      <c r="BY29" s="62">
        <f t="shared" si="2"/>
        <v>1711</v>
      </c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2">
        <f t="shared" si="3"/>
        <v>1491.35</v>
      </c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>
        <v>1</v>
      </c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3">
        <f t="shared" si="4"/>
        <v>423265</v>
      </c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S29" s="16">
        <f t="shared" si="5"/>
        <v>11549.25</v>
      </c>
      <c r="ET29" s="17">
        <f t="shared" si="6"/>
        <v>34647.75</v>
      </c>
      <c r="EU29" s="39">
        <v>25665</v>
      </c>
      <c r="EV29" s="39"/>
      <c r="EW29" s="39">
        <v>5133</v>
      </c>
      <c r="EX29" s="46">
        <v>3849.75</v>
      </c>
      <c r="EY29" s="47"/>
      <c r="EZ29" s="48">
        <f t="shared" si="7"/>
        <v>624.31</v>
      </c>
      <c r="FB29" s="39">
        <f t="shared" si="8"/>
        <v>4474.0599999999995</v>
      </c>
      <c r="FC29" s="39">
        <f t="shared" si="9"/>
        <v>35272.06</v>
      </c>
      <c r="FE29" s="17"/>
      <c r="FF29" s="16"/>
      <c r="FG29" s="16"/>
      <c r="FH29" s="16"/>
    </row>
    <row r="30" spans="1:164" s="18" customFormat="1" ht="15" customHeight="1">
      <c r="A30" s="87" t="s">
        <v>10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9"/>
      <c r="Y30" s="94" t="s">
        <v>11</v>
      </c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63">
        <f>SUM(AO18:BE29)</f>
        <v>248759.29</v>
      </c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 t="s">
        <v>11</v>
      </c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27" t="s">
        <v>11</v>
      </c>
      <c r="BY30" s="94" t="s">
        <v>11</v>
      </c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 t="s">
        <v>11</v>
      </c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 t="s">
        <v>11</v>
      </c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63">
        <f>SUM(DZ18:EP29)</f>
        <v>6727887</v>
      </c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S30" s="36">
        <f>+ET30/17</f>
        <v>31253.286470588235</v>
      </c>
      <c r="ET30" s="17">
        <f>SUM(ET18:ET29)</f>
        <v>531305.87</v>
      </c>
      <c r="EU30" s="39">
        <f>SUM(EU18:EU29)</f>
        <v>298758</v>
      </c>
      <c r="EV30" s="39"/>
      <c r="EW30" s="39">
        <f>SUM(EW18:EW29)</f>
        <v>49963.4</v>
      </c>
      <c r="EX30" s="48">
        <f>SUM(EX18:EX29)</f>
        <v>180994.5</v>
      </c>
      <c r="EY30" s="48"/>
      <c r="EZ30" s="48">
        <f>SUM(EZ18:EZ29)</f>
        <v>29351.519999999997</v>
      </c>
      <c r="FA30" s="17"/>
      <c r="FB30" s="39">
        <f>SUM(FB18:FB29)</f>
        <v>210346.02000000002</v>
      </c>
      <c r="FC30" s="39">
        <f>SUM(FC18:FC29)</f>
        <v>560657.3899999999</v>
      </c>
      <c r="FE30" s="17"/>
      <c r="FF30" s="17"/>
      <c r="FG30" s="17"/>
      <c r="FH30" s="17"/>
    </row>
    <row r="31" spans="151:152" ht="12.75">
      <c r="EU31" s="19"/>
      <c r="EV31" s="19"/>
    </row>
    <row r="32" spans="9:156" ht="12.75">
      <c r="I32" s="57" t="s">
        <v>73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f>SUM(Y18:AN29)</f>
        <v>37.75</v>
      </c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BH32" s="56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19"/>
      <c r="BY32" s="56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S32" s="56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EW32" s="30" t="s">
        <v>79</v>
      </c>
      <c r="EZ32" s="49"/>
    </row>
    <row r="33" spans="28:163" ht="12.75">
      <c r="AB33" s="35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BH33" s="56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19"/>
      <c r="BY33" s="56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S33" s="56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6"/>
      <c r="DK33" s="57"/>
      <c r="DL33" s="57"/>
      <c r="DM33" s="57"/>
      <c r="DN33" s="57"/>
      <c r="DO33" s="57"/>
      <c r="DP33" s="57"/>
      <c r="EW33" s="31" t="s">
        <v>77</v>
      </c>
      <c r="EZ33" s="49"/>
      <c r="FE33" s="19"/>
      <c r="FG33" s="19"/>
    </row>
    <row r="34" spans="61:163" ht="12.75">
      <c r="BI34" s="56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19"/>
      <c r="BZ34" s="56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T34" s="56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EW34" s="31" t="s">
        <v>84</v>
      </c>
      <c r="EZ34" s="49"/>
      <c r="FE34" s="19"/>
      <c r="FG34" s="19"/>
    </row>
    <row r="35" spans="153:163" ht="12.75">
      <c r="EW35" s="31" t="s">
        <v>78</v>
      </c>
      <c r="EZ35" s="49"/>
      <c r="FE35" s="19"/>
      <c r="FG35" s="19"/>
    </row>
    <row r="36" spans="153:163" ht="12.75">
      <c r="EW36" s="30" t="s">
        <v>80</v>
      </c>
      <c r="EZ36" s="49">
        <v>153757</v>
      </c>
      <c r="FA36" s="1" t="s">
        <v>87</v>
      </c>
      <c r="FG36" s="22"/>
    </row>
    <row r="37" spans="153:163" ht="12.75">
      <c r="EW37" s="30" t="s">
        <v>81</v>
      </c>
      <c r="EZ37" s="49">
        <v>198461.12</v>
      </c>
      <c r="FA37" s="1" t="s">
        <v>87</v>
      </c>
      <c r="FG37" s="22"/>
    </row>
    <row r="38" spans="153:156" ht="12.75">
      <c r="EW38" s="30" t="s">
        <v>82</v>
      </c>
      <c r="EZ38" s="49"/>
    </row>
    <row r="39" spans="153:156" ht="12.75">
      <c r="EW39" s="1" t="s">
        <v>83</v>
      </c>
      <c r="EZ39" s="49"/>
    </row>
    <row r="40" spans="153:157" ht="13.5">
      <c r="EW40" s="30" t="s">
        <v>85</v>
      </c>
      <c r="EY40" s="50"/>
      <c r="EZ40" s="51">
        <f>SUM(EZ32:EZ39)</f>
        <v>352218.12</v>
      </c>
      <c r="FA40" s="1" t="s">
        <v>87</v>
      </c>
    </row>
    <row r="41" spans="153:157" ht="19.5">
      <c r="EW41" s="32" t="s">
        <v>86</v>
      </c>
      <c r="EX41" s="52"/>
      <c r="EY41" s="52"/>
      <c r="EZ41" s="53">
        <f>+ROUND(EZ40/12,2)</f>
        <v>29351.51</v>
      </c>
      <c r="FA41" s="33" t="s">
        <v>87</v>
      </c>
    </row>
    <row r="44" spans="155:158" ht="12.75">
      <c r="EY44" s="1" t="s">
        <v>73</v>
      </c>
      <c r="EZ44" s="16">
        <v>8819501</v>
      </c>
      <c r="FB44" s="19">
        <f>+EZ44-DZ30</f>
        <v>2091614</v>
      </c>
    </row>
    <row r="45" spans="154:158" ht="12.75">
      <c r="EX45" s="16"/>
      <c r="EY45" s="16"/>
      <c r="EZ45" s="54">
        <f>+EZ44/FC30</f>
        <v>15.73064255872914</v>
      </c>
      <c r="FB45" s="1" t="e">
        <f>+FB44/10/#REF!</f>
        <v>#REF!</v>
      </c>
    </row>
    <row r="46" spans="154:156" ht="12.75">
      <c r="EX46" s="16"/>
      <c r="EY46" s="16"/>
      <c r="EZ46" s="16"/>
    </row>
    <row r="47" spans="154:156" ht="12.75">
      <c r="EX47" s="16"/>
      <c r="EY47" s="16"/>
      <c r="EZ47" s="16"/>
    </row>
    <row r="48" spans="154:156" ht="12.75">
      <c r="EX48" s="16"/>
      <c r="EY48" s="16"/>
      <c r="EZ48" s="16"/>
    </row>
    <row r="49" spans="154:156" ht="12.75">
      <c r="EX49" s="16"/>
      <c r="EY49" s="16"/>
      <c r="EZ49" s="16"/>
    </row>
    <row r="50" spans="154:156" ht="12.75">
      <c r="EX50" s="16"/>
      <c r="EY50" s="16"/>
      <c r="EZ50" s="16"/>
    </row>
    <row r="51" spans="154:156" ht="12.75">
      <c r="EX51" s="16"/>
      <c r="EY51" s="16"/>
      <c r="EZ51" s="16"/>
    </row>
    <row r="52" spans="154:156" ht="12.75">
      <c r="EX52" s="16"/>
      <c r="EY52" s="16"/>
      <c r="EZ52" s="16"/>
    </row>
    <row r="53" spans="154:156" ht="12.75">
      <c r="EX53" s="16"/>
      <c r="EY53" s="16"/>
      <c r="EZ53" s="16"/>
    </row>
  </sheetData>
  <sheetProtection/>
  <mergeCells count="158">
    <mergeCell ref="Y18:AN18"/>
    <mergeCell ref="Y14:AN16"/>
    <mergeCell ref="A19:F19"/>
    <mergeCell ref="Y19:AN19"/>
    <mergeCell ref="Y20:AN20"/>
    <mergeCell ref="G26:X26"/>
    <mergeCell ref="A17:F17"/>
    <mergeCell ref="A14:F16"/>
    <mergeCell ref="A21:F21"/>
    <mergeCell ref="Y21:AN21"/>
    <mergeCell ref="A29:F29"/>
    <mergeCell ref="A18:F18"/>
    <mergeCell ref="G18:X18"/>
    <mergeCell ref="BF29:BW29"/>
    <mergeCell ref="AO18:BE18"/>
    <mergeCell ref="AO19:BE19"/>
    <mergeCell ref="A26:F26"/>
    <mergeCell ref="A22:F22"/>
    <mergeCell ref="A27:F27"/>
    <mergeCell ref="AO27:BE27"/>
    <mergeCell ref="Y30:AN30"/>
    <mergeCell ref="Y17:AN17"/>
    <mergeCell ref="G17:X17"/>
    <mergeCell ref="G29:X29"/>
    <mergeCell ref="Y29:AN29"/>
    <mergeCell ref="G19:X19"/>
    <mergeCell ref="G27:X27"/>
    <mergeCell ref="Y27:AN27"/>
    <mergeCell ref="Y26:AN26"/>
    <mergeCell ref="G21:X21"/>
    <mergeCell ref="BH33:BW33"/>
    <mergeCell ref="BY33:CQ33"/>
    <mergeCell ref="CS33:DI33"/>
    <mergeCell ref="CS32:DI32"/>
    <mergeCell ref="BF18:BW18"/>
    <mergeCell ref="AO30:BE30"/>
    <mergeCell ref="AO29:BE29"/>
    <mergeCell ref="BF30:BW30"/>
    <mergeCell ref="CR20:DI20"/>
    <mergeCell ref="BF26:BW26"/>
    <mergeCell ref="A2:EP2"/>
    <mergeCell ref="DZ17:EP17"/>
    <mergeCell ref="DJ30:DY30"/>
    <mergeCell ref="DJ17:DY17"/>
    <mergeCell ref="BF16:BW16"/>
    <mergeCell ref="BF17:BW17"/>
    <mergeCell ref="CR30:DI30"/>
    <mergeCell ref="CR16:DI16"/>
    <mergeCell ref="CR17:DI17"/>
    <mergeCell ref="AO15:BE16"/>
    <mergeCell ref="BI34:BX34"/>
    <mergeCell ref="BZ34:CR34"/>
    <mergeCell ref="CT34:DJ34"/>
    <mergeCell ref="BH32:BW32"/>
    <mergeCell ref="BY32:CQ32"/>
    <mergeCell ref="BF15:DI15"/>
    <mergeCell ref="BY30:CQ30"/>
    <mergeCell ref="BY16:CQ16"/>
    <mergeCell ref="BY17:CQ17"/>
    <mergeCell ref="BY25:CQ25"/>
    <mergeCell ref="DJ29:DY29"/>
    <mergeCell ref="CR29:DI29"/>
    <mergeCell ref="DZ29:EP29"/>
    <mergeCell ref="AO17:BE17"/>
    <mergeCell ref="BF25:BW25"/>
    <mergeCell ref="DZ25:EP25"/>
    <mergeCell ref="DJ25:DY25"/>
    <mergeCell ref="DJ26:DY26"/>
    <mergeCell ref="CR28:DI28"/>
    <mergeCell ref="DZ26:EP26"/>
    <mergeCell ref="AO14:DI14"/>
    <mergeCell ref="A12:EP12"/>
    <mergeCell ref="BY29:CQ29"/>
    <mergeCell ref="A25:F25"/>
    <mergeCell ref="G25:X25"/>
    <mergeCell ref="Y25:AN25"/>
    <mergeCell ref="AO25:BE25"/>
    <mergeCell ref="CR27:DI27"/>
    <mergeCell ref="DJ27:DY27"/>
    <mergeCell ref="DZ27:EP27"/>
    <mergeCell ref="DZ30:EP30"/>
    <mergeCell ref="A6:EP6"/>
    <mergeCell ref="X8:EP8"/>
    <mergeCell ref="DJ14:DY16"/>
    <mergeCell ref="DZ14:EP16"/>
    <mergeCell ref="A30:X30"/>
    <mergeCell ref="G14:X16"/>
    <mergeCell ref="A20:F20"/>
    <mergeCell ref="G20:X20"/>
    <mergeCell ref="CR25:DI25"/>
    <mergeCell ref="Y32:AN32"/>
    <mergeCell ref="I32:X32"/>
    <mergeCell ref="BY18:CQ18"/>
    <mergeCell ref="CR18:DI18"/>
    <mergeCell ref="DJ18:DY18"/>
    <mergeCell ref="DZ18:EP18"/>
    <mergeCell ref="BF19:BW19"/>
    <mergeCell ref="BY19:CQ19"/>
    <mergeCell ref="CR19:DI19"/>
    <mergeCell ref="DJ19:DY19"/>
    <mergeCell ref="DZ19:EP19"/>
    <mergeCell ref="AO20:BE20"/>
    <mergeCell ref="BF20:BW20"/>
    <mergeCell ref="BY20:CQ20"/>
    <mergeCell ref="G22:X22"/>
    <mergeCell ref="Y22:AN22"/>
    <mergeCell ref="AO22:BE22"/>
    <mergeCell ref="BF22:BW22"/>
    <mergeCell ref="BY22:CQ22"/>
    <mergeCell ref="DJ22:DY22"/>
    <mergeCell ref="DJ20:DY20"/>
    <mergeCell ref="DZ20:EP20"/>
    <mergeCell ref="ET15:EY15"/>
    <mergeCell ref="CR22:DI22"/>
    <mergeCell ref="DZ22:EP22"/>
    <mergeCell ref="A23:F23"/>
    <mergeCell ref="G23:X23"/>
    <mergeCell ref="Y23:AN23"/>
    <mergeCell ref="AO23:BE23"/>
    <mergeCell ref="BF23:BW23"/>
    <mergeCell ref="BY26:CQ26"/>
    <mergeCell ref="CR26:DI26"/>
    <mergeCell ref="EZ15:FD15"/>
    <mergeCell ref="FE15:FI15"/>
    <mergeCell ref="FJ16:FL16"/>
    <mergeCell ref="BY23:CQ23"/>
    <mergeCell ref="CR23:DI23"/>
    <mergeCell ref="DJ23:DY23"/>
    <mergeCell ref="DZ23:EP23"/>
    <mergeCell ref="DJ21:DY21"/>
    <mergeCell ref="BF27:BW27"/>
    <mergeCell ref="BY27:CQ27"/>
    <mergeCell ref="A28:F28"/>
    <mergeCell ref="G28:X28"/>
    <mergeCell ref="Y28:AN28"/>
    <mergeCell ref="AO28:BE28"/>
    <mergeCell ref="BF28:BW28"/>
    <mergeCell ref="BY28:CQ28"/>
    <mergeCell ref="AO26:BE26"/>
    <mergeCell ref="DZ21:EP21"/>
    <mergeCell ref="DJ28:DY28"/>
    <mergeCell ref="DZ28:EP28"/>
    <mergeCell ref="DJ24:DY24"/>
    <mergeCell ref="DZ24:EP24"/>
    <mergeCell ref="AO21:BE21"/>
    <mergeCell ref="BF21:BW21"/>
    <mergeCell ref="BY21:CQ21"/>
    <mergeCell ref="CR21:DI21"/>
    <mergeCell ref="DJ33:DP33"/>
    <mergeCell ref="A3:EP3"/>
    <mergeCell ref="A4:EP4"/>
    <mergeCell ref="A24:F24"/>
    <mergeCell ref="G24:X24"/>
    <mergeCell ref="Y24:AN24"/>
    <mergeCell ref="AO24:BE24"/>
    <mergeCell ref="BF24:BW24"/>
    <mergeCell ref="BY24:CQ24"/>
    <mergeCell ref="CR24:DI24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F94"/>
  <sheetViews>
    <sheetView view="pageBreakPreview" zoomScaleSheetLayoutView="100" zoomScalePageLayoutView="0" workbookViewId="0" topLeftCell="A64">
      <selection activeCell="AE7" sqref="AE7:BC7"/>
    </sheetView>
  </sheetViews>
  <sheetFormatPr defaultColWidth="0.875" defaultRowHeight="12" customHeight="1"/>
  <cols>
    <col min="1" max="108" width="0.875" style="2" customWidth="1"/>
    <col min="109" max="109" width="18.125" style="2" customWidth="1"/>
    <col min="110" max="110" width="12.875" style="2" customWidth="1"/>
    <col min="111" max="16384" width="0.875" style="2" customWidth="1"/>
  </cols>
  <sheetData>
    <row r="1" ht="3" customHeight="1"/>
    <row r="2" spans="1:109" s="6" customFormat="1" ht="14.25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E2" s="6">
        <v>212</v>
      </c>
    </row>
    <row r="3" ht="10.5" customHeight="1"/>
    <row r="4" spans="1:105" s="3" customFormat="1" ht="45" customHeight="1">
      <c r="A4" s="71" t="s">
        <v>0</v>
      </c>
      <c r="B4" s="72"/>
      <c r="C4" s="72"/>
      <c r="D4" s="72"/>
      <c r="E4" s="72"/>
      <c r="F4" s="73"/>
      <c r="G4" s="71" t="s">
        <v>21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3"/>
      <c r="AE4" s="71" t="s">
        <v>18</v>
      </c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3"/>
      <c r="BD4" s="71" t="s">
        <v>56</v>
      </c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3"/>
      <c r="BT4" s="71" t="s">
        <v>19</v>
      </c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3"/>
      <c r="CJ4" s="71" t="s">
        <v>20</v>
      </c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3"/>
    </row>
    <row r="5" spans="1:105" s="4" customFormat="1" ht="12.75">
      <c r="A5" s="93">
        <v>1</v>
      </c>
      <c r="B5" s="93"/>
      <c r="C5" s="93"/>
      <c r="D5" s="93"/>
      <c r="E5" s="93"/>
      <c r="F5" s="93"/>
      <c r="G5" s="93">
        <v>2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>
        <v>3</v>
      </c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>
        <v>4</v>
      </c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>
        <v>5</v>
      </c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>
        <v>6</v>
      </c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</row>
    <row r="6" spans="1:105" s="5" customFormat="1" ht="39" customHeight="1">
      <c r="A6" s="59" t="s">
        <v>24</v>
      </c>
      <c r="B6" s="59"/>
      <c r="C6" s="59"/>
      <c r="D6" s="59"/>
      <c r="E6" s="59"/>
      <c r="F6" s="59"/>
      <c r="G6" s="95" t="s">
        <v>90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61">
        <v>399.2</v>
      </c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>
        <v>5</v>
      </c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>
        <v>2</v>
      </c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2">
        <f>+ROUND(AE6*BD6*BT6,2)</f>
        <v>3992</v>
      </c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</row>
    <row r="7" spans="1:105" s="5" customFormat="1" ht="15" customHeight="1">
      <c r="A7" s="59" t="s">
        <v>28</v>
      </c>
      <c r="B7" s="59"/>
      <c r="C7" s="59"/>
      <c r="D7" s="59"/>
      <c r="E7" s="59"/>
      <c r="F7" s="59"/>
      <c r="G7" s="95" t="s">
        <v>91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61">
        <v>500</v>
      </c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>
        <v>5</v>
      </c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>
        <v>3</v>
      </c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2">
        <f>+ROUND(AE7*BD7*BT7,2)</f>
        <v>7500</v>
      </c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</row>
    <row r="8" spans="1:105" s="5" customFormat="1" ht="15" customHeight="1">
      <c r="A8" s="59" t="s">
        <v>28</v>
      </c>
      <c r="B8" s="59"/>
      <c r="C8" s="59"/>
      <c r="D8" s="59"/>
      <c r="E8" s="59"/>
      <c r="F8" s="59"/>
      <c r="G8" s="95" t="s">
        <v>92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61">
        <v>100</v>
      </c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>
        <v>5</v>
      </c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>
        <v>3</v>
      </c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2">
        <f>+ROUND(AE8*BD8*BT8,2)</f>
        <v>1500</v>
      </c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</row>
    <row r="9" spans="1:105" s="18" customFormat="1" ht="15" customHeight="1">
      <c r="A9" s="97"/>
      <c r="B9" s="97"/>
      <c r="C9" s="97"/>
      <c r="D9" s="97"/>
      <c r="E9" s="97"/>
      <c r="F9" s="97"/>
      <c r="G9" s="88" t="s">
        <v>10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9"/>
      <c r="AE9" s="94" t="s">
        <v>11</v>
      </c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 t="s">
        <v>11</v>
      </c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 t="s">
        <v>11</v>
      </c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63">
        <f>SUM(CJ6:DA8)</f>
        <v>12992</v>
      </c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</row>
    <row r="12" spans="1:109" s="6" customFormat="1" ht="41.25" customHeight="1">
      <c r="A12" s="98" t="s">
        <v>93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E12" s="6" t="s">
        <v>66</v>
      </c>
    </row>
    <row r="13" ht="10.5" customHeight="1"/>
    <row r="14" spans="1:110" ht="55.5" customHeight="1">
      <c r="A14" s="71" t="s">
        <v>0</v>
      </c>
      <c r="B14" s="72"/>
      <c r="C14" s="72"/>
      <c r="D14" s="72"/>
      <c r="E14" s="72"/>
      <c r="F14" s="73"/>
      <c r="G14" s="71" t="s">
        <v>51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3"/>
      <c r="BW14" s="71" t="s">
        <v>23</v>
      </c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3"/>
      <c r="CM14" s="71" t="s">
        <v>22</v>
      </c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3"/>
      <c r="DE14" s="23" t="s">
        <v>63</v>
      </c>
      <c r="DF14" s="23" t="s">
        <v>62</v>
      </c>
    </row>
    <row r="15" spans="1:105" s="1" customFormat="1" ht="12.75">
      <c r="A15" s="93">
        <v>1</v>
      </c>
      <c r="B15" s="93"/>
      <c r="C15" s="93"/>
      <c r="D15" s="93"/>
      <c r="E15" s="93"/>
      <c r="F15" s="93"/>
      <c r="G15" s="93">
        <v>2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>
        <v>3</v>
      </c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>
        <v>4</v>
      </c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</row>
    <row r="16" spans="1:109" ht="30" customHeight="1">
      <c r="A16" s="97" t="s">
        <v>24</v>
      </c>
      <c r="B16" s="97"/>
      <c r="C16" s="97"/>
      <c r="D16" s="97"/>
      <c r="E16" s="97"/>
      <c r="F16" s="97"/>
      <c r="G16" s="25"/>
      <c r="H16" s="108" t="s">
        <v>35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9"/>
      <c r="BW16" s="94" t="s">
        <v>11</v>
      </c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63">
        <f>SUM(CM17:DA19)</f>
        <v>1480135</v>
      </c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E16" s="6"/>
    </row>
    <row r="17" spans="1:105" s="1" customFormat="1" ht="12.75">
      <c r="A17" s="116" t="s">
        <v>25</v>
      </c>
      <c r="B17" s="117"/>
      <c r="C17" s="117"/>
      <c r="D17" s="117"/>
      <c r="E17" s="117"/>
      <c r="F17" s="118"/>
      <c r="G17" s="11"/>
      <c r="H17" s="122" t="s">
        <v>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3"/>
      <c r="BW17" s="112">
        <f>+DE18</f>
        <v>6727887</v>
      </c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24"/>
      <c r="CM17" s="112">
        <f>+ROUND(BW17*DF18,0)</f>
        <v>1480135</v>
      </c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</row>
    <row r="18" spans="1:110" s="1" customFormat="1" ht="12.75">
      <c r="A18" s="119"/>
      <c r="B18" s="120"/>
      <c r="C18" s="120"/>
      <c r="D18" s="120"/>
      <c r="E18" s="120"/>
      <c r="F18" s="121"/>
      <c r="G18" s="10"/>
      <c r="H18" s="126" t="s">
        <v>36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7"/>
      <c r="BW18" s="114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25"/>
      <c r="CM18" s="114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E18" s="19">
        <f>+'стр.1'!DZ30</f>
        <v>6727887</v>
      </c>
      <c r="DF18" s="24">
        <v>0.22</v>
      </c>
    </row>
    <row r="19" spans="1:105" s="1" customFormat="1" ht="13.5" customHeight="1">
      <c r="A19" s="59" t="s">
        <v>26</v>
      </c>
      <c r="B19" s="59"/>
      <c r="C19" s="59"/>
      <c r="D19" s="59"/>
      <c r="E19" s="59"/>
      <c r="F19" s="59"/>
      <c r="G19" s="9"/>
      <c r="H19" s="104" t="s">
        <v>37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5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</row>
    <row r="20" spans="1:105" s="1" customFormat="1" ht="26.25" customHeight="1">
      <c r="A20" s="59" t="s">
        <v>27</v>
      </c>
      <c r="B20" s="59"/>
      <c r="C20" s="59"/>
      <c r="D20" s="59"/>
      <c r="E20" s="59"/>
      <c r="F20" s="59"/>
      <c r="G20" s="9"/>
      <c r="H20" s="104" t="s">
        <v>38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5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</row>
    <row r="21" spans="1:105" s="1" customFormat="1" ht="30" customHeight="1">
      <c r="A21" s="97" t="s">
        <v>28</v>
      </c>
      <c r="B21" s="97"/>
      <c r="C21" s="97"/>
      <c r="D21" s="97"/>
      <c r="E21" s="97"/>
      <c r="F21" s="97"/>
      <c r="G21" s="25"/>
      <c r="H21" s="108" t="s">
        <v>39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9"/>
      <c r="BW21" s="94" t="s">
        <v>11</v>
      </c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63">
        <f>SUM(CM22:DA27)</f>
        <v>208565</v>
      </c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</row>
    <row r="22" spans="1:105" s="1" customFormat="1" ht="12.75">
      <c r="A22" s="116" t="s">
        <v>29</v>
      </c>
      <c r="B22" s="117"/>
      <c r="C22" s="117"/>
      <c r="D22" s="117"/>
      <c r="E22" s="117"/>
      <c r="F22" s="118"/>
      <c r="G22" s="11"/>
      <c r="H22" s="122" t="s">
        <v>2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3"/>
      <c r="BW22" s="112">
        <f>+DE23</f>
        <v>6727887</v>
      </c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24"/>
      <c r="CM22" s="112">
        <f>+ROUND(BW22*DF23,0)</f>
        <v>195109</v>
      </c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</row>
    <row r="23" spans="1:110" s="1" customFormat="1" ht="25.5" customHeight="1">
      <c r="A23" s="119"/>
      <c r="B23" s="120"/>
      <c r="C23" s="120"/>
      <c r="D23" s="120"/>
      <c r="E23" s="120"/>
      <c r="F23" s="121"/>
      <c r="G23" s="10"/>
      <c r="H23" s="126" t="s">
        <v>40</v>
      </c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7"/>
      <c r="BW23" s="114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25"/>
      <c r="CM23" s="114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E23" s="19">
        <f>+'стр.1'!DZ30</f>
        <v>6727887</v>
      </c>
      <c r="DF23" s="24">
        <v>0.029</v>
      </c>
    </row>
    <row r="24" spans="1:105" s="1" customFormat="1" ht="26.25" customHeight="1">
      <c r="A24" s="59" t="s">
        <v>30</v>
      </c>
      <c r="B24" s="59"/>
      <c r="C24" s="59"/>
      <c r="D24" s="59"/>
      <c r="E24" s="59"/>
      <c r="F24" s="59"/>
      <c r="G24" s="9"/>
      <c r="H24" s="104" t="s">
        <v>41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5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</row>
    <row r="25" spans="1:110" s="1" customFormat="1" ht="27" customHeight="1">
      <c r="A25" s="59" t="s">
        <v>31</v>
      </c>
      <c r="B25" s="59"/>
      <c r="C25" s="59"/>
      <c r="D25" s="59"/>
      <c r="E25" s="59"/>
      <c r="F25" s="59"/>
      <c r="G25" s="9"/>
      <c r="H25" s="104" t="s">
        <v>42</v>
      </c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5"/>
      <c r="BW25" s="62">
        <f>+DE25</f>
        <v>6727887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2">
        <f>+ROUND(BW25*DF25,0)</f>
        <v>13456</v>
      </c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E25" s="19">
        <f>+'стр.1'!DZ30</f>
        <v>6727887</v>
      </c>
      <c r="DF25" s="24">
        <v>0.002</v>
      </c>
    </row>
    <row r="26" spans="1:105" s="1" customFormat="1" ht="27" customHeight="1">
      <c r="A26" s="59" t="s">
        <v>32</v>
      </c>
      <c r="B26" s="59"/>
      <c r="C26" s="59"/>
      <c r="D26" s="59"/>
      <c r="E26" s="59"/>
      <c r="F26" s="59"/>
      <c r="G26" s="9"/>
      <c r="H26" s="104" t="s">
        <v>43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5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</row>
    <row r="27" spans="1:105" s="1" customFormat="1" ht="27" customHeight="1">
      <c r="A27" s="59" t="s">
        <v>33</v>
      </c>
      <c r="B27" s="59"/>
      <c r="C27" s="59"/>
      <c r="D27" s="59"/>
      <c r="E27" s="59"/>
      <c r="F27" s="59"/>
      <c r="G27" s="9"/>
      <c r="H27" s="104" t="s">
        <v>43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5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</row>
    <row r="28" spans="1:110" s="1" customFormat="1" ht="26.25" customHeight="1">
      <c r="A28" s="97" t="s">
        <v>34</v>
      </c>
      <c r="B28" s="97"/>
      <c r="C28" s="97"/>
      <c r="D28" s="97"/>
      <c r="E28" s="97"/>
      <c r="F28" s="97"/>
      <c r="G28" s="25"/>
      <c r="H28" s="108" t="s">
        <v>44</v>
      </c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9"/>
      <c r="BW28" s="62">
        <f>+DE28</f>
        <v>6727887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3">
        <f>+ROUND(BW28*DF28,0)</f>
        <v>343122</v>
      </c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E28" s="19">
        <f>+'стр.1'!DZ30</f>
        <v>6727887</v>
      </c>
      <c r="DF28" s="24">
        <v>0.051</v>
      </c>
    </row>
    <row r="29" spans="1:110" s="1" customFormat="1" ht="13.5" customHeight="1">
      <c r="A29" s="97"/>
      <c r="B29" s="97"/>
      <c r="C29" s="97"/>
      <c r="D29" s="97"/>
      <c r="E29" s="97"/>
      <c r="F29" s="97"/>
      <c r="G29" s="87" t="s">
        <v>10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9"/>
      <c r="BW29" s="94" t="s">
        <v>11</v>
      </c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63">
        <f>+CM16+CM21+CM28</f>
        <v>2031822</v>
      </c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E29" s="6"/>
      <c r="DF29" s="24">
        <f>SUM(DF18:DF28)</f>
        <v>0.302</v>
      </c>
    </row>
    <row r="30" ht="3" customHeight="1"/>
    <row r="31" spans="1:105" s="8" customFormat="1" ht="48" customHeight="1">
      <c r="A31" s="110" t="s">
        <v>57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</row>
    <row r="33" spans="1:105" s="6" customFormat="1" ht="15.75" customHeight="1">
      <c r="A33" s="69" t="s">
        <v>94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</row>
    <row r="34" ht="6" customHeight="1"/>
    <row r="35" spans="1:105" s="6" customFormat="1" ht="30.75" customHeight="1">
      <c r="A35" s="6" t="s">
        <v>14</v>
      </c>
      <c r="X35" s="70" t="s">
        <v>64</v>
      </c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</row>
    <row r="36" spans="24:105" s="6" customFormat="1" ht="6" customHeight="1"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</row>
    <row r="37" spans="1:105" s="6" customFormat="1" ht="34.5" customHeight="1">
      <c r="A37" s="106" t="s">
        <v>13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 t="s">
        <v>60</v>
      </c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</row>
    <row r="38" ht="10.5" customHeight="1"/>
    <row r="39" spans="1:109" s="6" customFormat="1" ht="14.25">
      <c r="A39" s="69" t="s">
        <v>45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E39" s="6">
        <v>221</v>
      </c>
    </row>
    <row r="40" ht="10.5" customHeight="1"/>
    <row r="41" spans="1:105" s="3" customFormat="1" ht="45" customHeight="1">
      <c r="A41" s="90" t="s">
        <v>0</v>
      </c>
      <c r="B41" s="91"/>
      <c r="C41" s="91"/>
      <c r="D41" s="91"/>
      <c r="E41" s="91"/>
      <c r="F41" s="91"/>
      <c r="G41" s="92"/>
      <c r="H41" s="90" t="s">
        <v>17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90" t="s">
        <v>47</v>
      </c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2"/>
      <c r="BF41" s="90" t="s">
        <v>48</v>
      </c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2"/>
      <c r="BV41" s="90" t="s">
        <v>49</v>
      </c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2"/>
      <c r="CL41" s="90" t="s">
        <v>20</v>
      </c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2"/>
    </row>
    <row r="42" spans="1:105" s="4" customFormat="1" ht="12.75">
      <c r="A42" s="93">
        <v>1</v>
      </c>
      <c r="B42" s="93"/>
      <c r="C42" s="93"/>
      <c r="D42" s="93"/>
      <c r="E42" s="93"/>
      <c r="F42" s="93"/>
      <c r="G42" s="93"/>
      <c r="H42" s="93">
        <v>2</v>
      </c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>
        <v>3</v>
      </c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>
        <v>4</v>
      </c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>
        <v>5</v>
      </c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>
        <v>6</v>
      </c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</row>
    <row r="43" spans="1:105" s="5" customFormat="1" ht="30" customHeight="1">
      <c r="A43" s="59"/>
      <c r="B43" s="59"/>
      <c r="C43" s="59"/>
      <c r="D43" s="59"/>
      <c r="E43" s="59"/>
      <c r="F43" s="59"/>
      <c r="G43" s="5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</row>
    <row r="44" spans="1:105" s="18" customFormat="1" ht="15" customHeight="1">
      <c r="A44" s="97"/>
      <c r="B44" s="97"/>
      <c r="C44" s="97"/>
      <c r="D44" s="97"/>
      <c r="E44" s="97"/>
      <c r="F44" s="97"/>
      <c r="G44" s="97"/>
      <c r="H44" s="87" t="s">
        <v>46</v>
      </c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9"/>
      <c r="AP44" s="94" t="s">
        <v>11</v>
      </c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 t="s">
        <v>11</v>
      </c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 t="s">
        <v>11</v>
      </c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63">
        <f>SUM(CL43:DA43)</f>
        <v>0</v>
      </c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</row>
    <row r="45" ht="10.5" customHeight="1"/>
    <row r="46" spans="1:109" s="6" customFormat="1" ht="14.25">
      <c r="A46" s="69" t="s">
        <v>96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E46" s="6">
        <v>226</v>
      </c>
    </row>
    <row r="47" ht="10.5" customHeight="1"/>
    <row r="48" spans="1:105" ht="30" customHeight="1">
      <c r="A48" s="71" t="s">
        <v>0</v>
      </c>
      <c r="B48" s="72"/>
      <c r="C48" s="72"/>
      <c r="D48" s="72"/>
      <c r="E48" s="72"/>
      <c r="F48" s="72"/>
      <c r="G48" s="73"/>
      <c r="H48" s="71" t="s">
        <v>17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3"/>
      <c r="BT48" s="71" t="s">
        <v>52</v>
      </c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3"/>
      <c r="CJ48" s="71" t="s">
        <v>53</v>
      </c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3"/>
    </row>
    <row r="49" spans="1:105" s="1" customFormat="1" ht="12.75">
      <c r="A49" s="93">
        <v>1</v>
      </c>
      <c r="B49" s="93"/>
      <c r="C49" s="93"/>
      <c r="D49" s="93"/>
      <c r="E49" s="93"/>
      <c r="F49" s="93"/>
      <c r="G49" s="93"/>
      <c r="H49" s="93">
        <v>2</v>
      </c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>
        <v>3</v>
      </c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>
        <v>4</v>
      </c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</row>
    <row r="50" spans="1:105" ht="15" customHeight="1">
      <c r="A50" s="59" t="s">
        <v>24</v>
      </c>
      <c r="B50" s="59"/>
      <c r="C50" s="59"/>
      <c r="D50" s="59"/>
      <c r="E50" s="59"/>
      <c r="F50" s="59"/>
      <c r="G50" s="59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6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</row>
    <row r="51" spans="1:105" ht="15" customHeight="1">
      <c r="A51" s="59" t="s">
        <v>28</v>
      </c>
      <c r="B51" s="59"/>
      <c r="C51" s="59"/>
      <c r="D51" s="59"/>
      <c r="E51" s="59"/>
      <c r="F51" s="59"/>
      <c r="G51" s="59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6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</row>
    <row r="52" spans="1:105" ht="15" customHeight="1">
      <c r="A52" s="59" t="s">
        <v>34</v>
      </c>
      <c r="B52" s="59"/>
      <c r="C52" s="59"/>
      <c r="D52" s="59"/>
      <c r="E52" s="59"/>
      <c r="F52" s="59"/>
      <c r="G52" s="59"/>
      <c r="H52" s="64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6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</row>
    <row r="53" spans="1:105" ht="15" customHeight="1">
      <c r="A53" s="59" t="s">
        <v>58</v>
      </c>
      <c r="B53" s="59"/>
      <c r="C53" s="59"/>
      <c r="D53" s="59"/>
      <c r="E53" s="59"/>
      <c r="F53" s="59"/>
      <c r="G53" s="59"/>
      <c r="H53" s="64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6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</row>
    <row r="54" spans="1:105" ht="15" customHeight="1">
      <c r="A54" s="59" t="s">
        <v>59</v>
      </c>
      <c r="B54" s="59"/>
      <c r="C54" s="59"/>
      <c r="D54" s="59"/>
      <c r="E54" s="59"/>
      <c r="F54" s="59"/>
      <c r="G54" s="59"/>
      <c r="H54" s="64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6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</row>
    <row r="55" spans="1:105" ht="15" customHeight="1">
      <c r="A55" s="59"/>
      <c r="B55" s="59"/>
      <c r="C55" s="59"/>
      <c r="D55" s="59"/>
      <c r="E55" s="59"/>
      <c r="F55" s="59"/>
      <c r="G55" s="59"/>
      <c r="H55" s="101" t="s">
        <v>10</v>
      </c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3"/>
      <c r="BT55" s="61" t="s">
        <v>11</v>
      </c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100">
        <f>SUM(CJ50:DA54)</f>
        <v>0</v>
      </c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</row>
    <row r="57" spans="1:109" s="6" customFormat="1" ht="14.25">
      <c r="A57" s="69" t="s">
        <v>98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E57" s="6">
        <v>294</v>
      </c>
    </row>
    <row r="58" ht="10.5" customHeight="1"/>
    <row r="59" spans="1:105" ht="30" customHeight="1">
      <c r="A59" s="71" t="s">
        <v>0</v>
      </c>
      <c r="B59" s="72"/>
      <c r="C59" s="72"/>
      <c r="D59" s="72"/>
      <c r="E59" s="72"/>
      <c r="F59" s="72"/>
      <c r="G59" s="73"/>
      <c r="H59" s="71" t="s">
        <v>17</v>
      </c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3"/>
      <c r="BT59" s="71" t="s">
        <v>52</v>
      </c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3"/>
      <c r="CJ59" s="71" t="s">
        <v>53</v>
      </c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3"/>
    </row>
    <row r="60" spans="1:105" s="1" customFormat="1" ht="12.75">
      <c r="A60" s="93">
        <v>1</v>
      </c>
      <c r="B60" s="93"/>
      <c r="C60" s="93"/>
      <c r="D60" s="93"/>
      <c r="E60" s="93"/>
      <c r="F60" s="93"/>
      <c r="G60" s="93"/>
      <c r="H60" s="93">
        <v>2</v>
      </c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>
        <v>3</v>
      </c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>
        <v>4</v>
      </c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</row>
    <row r="61" spans="1:105" ht="15" customHeight="1">
      <c r="A61" s="59" t="s">
        <v>24</v>
      </c>
      <c r="B61" s="59"/>
      <c r="C61" s="59"/>
      <c r="D61" s="59"/>
      <c r="E61" s="59"/>
      <c r="F61" s="59"/>
      <c r="G61" s="59"/>
      <c r="H61" s="64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6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</row>
    <row r="62" spans="1:105" ht="15" customHeight="1">
      <c r="A62" s="59" t="s">
        <v>28</v>
      </c>
      <c r="B62" s="59"/>
      <c r="C62" s="59"/>
      <c r="D62" s="59"/>
      <c r="E62" s="59"/>
      <c r="F62" s="59"/>
      <c r="G62" s="59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6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</row>
    <row r="63" spans="1:105" ht="15" customHeight="1">
      <c r="A63" s="59" t="s">
        <v>34</v>
      </c>
      <c r="B63" s="59"/>
      <c r="C63" s="59"/>
      <c r="D63" s="59"/>
      <c r="E63" s="59"/>
      <c r="F63" s="59"/>
      <c r="G63" s="59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6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</row>
    <row r="64" spans="1:105" ht="15" customHeight="1">
      <c r="A64" s="59" t="s">
        <v>58</v>
      </c>
      <c r="B64" s="59"/>
      <c r="C64" s="59"/>
      <c r="D64" s="59"/>
      <c r="E64" s="59"/>
      <c r="F64" s="59"/>
      <c r="G64" s="59"/>
      <c r="H64" s="64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6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</row>
    <row r="65" spans="1:105" ht="15" customHeight="1">
      <c r="A65" s="59" t="s">
        <v>59</v>
      </c>
      <c r="B65" s="59"/>
      <c r="C65" s="59"/>
      <c r="D65" s="59"/>
      <c r="E65" s="59"/>
      <c r="F65" s="59"/>
      <c r="G65" s="59"/>
      <c r="H65" s="64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6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</row>
    <row r="66" spans="1:105" ht="15" customHeight="1">
      <c r="A66" s="59"/>
      <c r="B66" s="59"/>
      <c r="C66" s="59"/>
      <c r="D66" s="59"/>
      <c r="E66" s="59"/>
      <c r="F66" s="59"/>
      <c r="G66" s="59"/>
      <c r="H66" s="101" t="s">
        <v>10</v>
      </c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3"/>
      <c r="BT66" s="61" t="s">
        <v>11</v>
      </c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100">
        <f>SUM(CJ61:DA65)</f>
        <v>0</v>
      </c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</row>
    <row r="68" spans="1:109" s="6" customFormat="1" ht="28.5" customHeight="1">
      <c r="A68" s="98" t="s">
        <v>97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E68" s="6">
        <v>310</v>
      </c>
    </row>
    <row r="69" ht="10.5" customHeight="1"/>
    <row r="70" spans="1:105" s="3" customFormat="1" ht="30" customHeight="1">
      <c r="A70" s="71" t="s">
        <v>0</v>
      </c>
      <c r="B70" s="72"/>
      <c r="C70" s="72"/>
      <c r="D70" s="72"/>
      <c r="E70" s="72"/>
      <c r="F70" s="72"/>
      <c r="G70" s="73"/>
      <c r="H70" s="71" t="s">
        <v>17</v>
      </c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3"/>
      <c r="BD70" s="71" t="s">
        <v>50</v>
      </c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3"/>
      <c r="BT70" s="71" t="s">
        <v>54</v>
      </c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3"/>
      <c r="CJ70" s="71" t="s">
        <v>55</v>
      </c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3"/>
    </row>
    <row r="71" spans="1:105" s="4" customFormat="1" ht="12.75">
      <c r="A71" s="93"/>
      <c r="B71" s="93"/>
      <c r="C71" s="93"/>
      <c r="D71" s="93"/>
      <c r="E71" s="93"/>
      <c r="F71" s="93"/>
      <c r="G71" s="93"/>
      <c r="H71" s="93">
        <v>1</v>
      </c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>
        <v>2</v>
      </c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>
        <v>3</v>
      </c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>
        <v>4</v>
      </c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</row>
    <row r="72" spans="1:105" s="5" customFormat="1" ht="15" customHeight="1">
      <c r="A72" s="59" t="s">
        <v>24</v>
      </c>
      <c r="B72" s="59"/>
      <c r="C72" s="59"/>
      <c r="D72" s="59"/>
      <c r="E72" s="59"/>
      <c r="F72" s="59"/>
      <c r="G72" s="59"/>
      <c r="H72" s="60" t="s">
        <v>95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1">
        <v>312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2">
        <v>150</v>
      </c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>
        <f>+ROUND(BD72*BT72,0)</f>
        <v>46800</v>
      </c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</row>
    <row r="73" spans="1:105" s="5" customFormat="1" ht="15" customHeight="1">
      <c r="A73" s="59" t="s">
        <v>28</v>
      </c>
      <c r="B73" s="59"/>
      <c r="C73" s="59"/>
      <c r="D73" s="59"/>
      <c r="E73" s="59"/>
      <c r="F73" s="59"/>
      <c r="G73" s="59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>
        <f>+ROUND(BD73*BT73,0)</f>
        <v>0</v>
      </c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</row>
    <row r="74" spans="1:105" s="5" customFormat="1" ht="15" customHeight="1">
      <c r="A74" s="59" t="s">
        <v>34</v>
      </c>
      <c r="B74" s="59"/>
      <c r="C74" s="59"/>
      <c r="D74" s="59"/>
      <c r="E74" s="59"/>
      <c r="F74" s="59"/>
      <c r="G74" s="5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>
        <f>+ROUND(BD74*BT74,0)</f>
        <v>0</v>
      </c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</row>
    <row r="75" spans="1:105" s="18" customFormat="1" ht="15" customHeight="1">
      <c r="A75" s="97"/>
      <c r="B75" s="97"/>
      <c r="C75" s="97"/>
      <c r="D75" s="97"/>
      <c r="E75" s="97"/>
      <c r="F75" s="97"/>
      <c r="G75" s="97"/>
      <c r="H75" s="88" t="s">
        <v>10</v>
      </c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9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 t="s">
        <v>11</v>
      </c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63">
        <f>SUM(CJ72:DA74)</f>
        <v>46800</v>
      </c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</row>
    <row r="77" spans="1:109" s="6" customFormat="1" ht="28.5" customHeight="1">
      <c r="A77" s="98" t="s">
        <v>67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E77" s="6">
        <v>343</v>
      </c>
    </row>
    <row r="78" ht="10.5" customHeight="1"/>
    <row r="79" spans="1:105" s="3" customFormat="1" ht="30" customHeight="1">
      <c r="A79" s="71" t="s">
        <v>0</v>
      </c>
      <c r="B79" s="72"/>
      <c r="C79" s="72"/>
      <c r="D79" s="72"/>
      <c r="E79" s="72"/>
      <c r="F79" s="72"/>
      <c r="G79" s="73"/>
      <c r="H79" s="71" t="s">
        <v>17</v>
      </c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/>
      <c r="BD79" s="71" t="s">
        <v>50</v>
      </c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3"/>
      <c r="BT79" s="71" t="s">
        <v>54</v>
      </c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3"/>
      <c r="CJ79" s="71" t="s">
        <v>55</v>
      </c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3"/>
    </row>
    <row r="80" spans="1:105" s="4" customFormat="1" ht="12.75">
      <c r="A80" s="93"/>
      <c r="B80" s="93"/>
      <c r="C80" s="93"/>
      <c r="D80" s="93"/>
      <c r="E80" s="93"/>
      <c r="F80" s="93"/>
      <c r="G80" s="93"/>
      <c r="H80" s="93">
        <v>1</v>
      </c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>
        <v>2</v>
      </c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>
        <v>3</v>
      </c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>
        <v>4</v>
      </c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</row>
    <row r="81" spans="1:105" s="5" customFormat="1" ht="15" customHeight="1">
      <c r="A81" s="59" t="s">
        <v>24</v>
      </c>
      <c r="B81" s="59"/>
      <c r="C81" s="59"/>
      <c r="D81" s="59"/>
      <c r="E81" s="59"/>
      <c r="F81" s="59"/>
      <c r="G81" s="59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</row>
    <row r="82" spans="1:105" s="5" customFormat="1" ht="15" customHeight="1">
      <c r="A82" s="59" t="s">
        <v>28</v>
      </c>
      <c r="B82" s="59"/>
      <c r="C82" s="59"/>
      <c r="D82" s="59"/>
      <c r="E82" s="59"/>
      <c r="F82" s="59"/>
      <c r="G82" s="59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</row>
    <row r="83" spans="1:109" s="5" customFormat="1" ht="15" customHeight="1">
      <c r="A83" s="59" t="s">
        <v>34</v>
      </c>
      <c r="B83" s="59"/>
      <c r="C83" s="59"/>
      <c r="D83" s="59"/>
      <c r="E83" s="59"/>
      <c r="F83" s="59"/>
      <c r="G83" s="5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E83" s="5" t="s">
        <v>107</v>
      </c>
    </row>
    <row r="84" spans="1:105" s="5" customFormat="1" ht="15" customHeight="1">
      <c r="A84" s="59" t="s">
        <v>58</v>
      </c>
      <c r="B84" s="59"/>
      <c r="C84" s="59"/>
      <c r="D84" s="59"/>
      <c r="E84" s="59"/>
      <c r="F84" s="59"/>
      <c r="G84" s="59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</row>
    <row r="85" spans="1:109" s="5" customFormat="1" ht="15" customHeight="1">
      <c r="A85" s="59" t="s">
        <v>59</v>
      </c>
      <c r="B85" s="59"/>
      <c r="C85" s="59"/>
      <c r="D85" s="59"/>
      <c r="E85" s="59"/>
      <c r="F85" s="59"/>
      <c r="G85" s="59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E85" s="5" t="s">
        <v>108</v>
      </c>
    </row>
    <row r="86" spans="1:110" s="18" customFormat="1" ht="15" customHeight="1">
      <c r="A86" s="97"/>
      <c r="B86" s="97"/>
      <c r="C86" s="97"/>
      <c r="D86" s="97"/>
      <c r="E86" s="97"/>
      <c r="F86" s="97"/>
      <c r="G86" s="97"/>
      <c r="H86" s="88" t="s">
        <v>10</v>
      </c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9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 t="s">
        <v>11</v>
      </c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63">
        <f>SUM(CJ81:DA85)</f>
        <v>0</v>
      </c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E86" s="18">
        <v>8819501</v>
      </c>
      <c r="DF86" s="36">
        <f>CJ9</f>
        <v>12992</v>
      </c>
    </row>
    <row r="87" spans="109:110" ht="12" customHeight="1">
      <c r="DE87" s="2" t="s">
        <v>109</v>
      </c>
      <c r="DF87" s="2">
        <v>46800</v>
      </c>
    </row>
    <row r="88" spans="109:110" ht="12" customHeight="1">
      <c r="DE88" s="2">
        <v>211</v>
      </c>
      <c r="DF88" s="55">
        <f>'стр.1'!DZ30</f>
        <v>6727887</v>
      </c>
    </row>
    <row r="90" spans="109:110" ht="12" customHeight="1">
      <c r="DE90" s="2">
        <v>213</v>
      </c>
      <c r="DF90" s="55">
        <f>CM29</f>
        <v>2031822</v>
      </c>
    </row>
    <row r="91" ht="12" customHeight="1">
      <c r="DF91" s="2">
        <f>SUM(DF86:DF90)</f>
        <v>8819501</v>
      </c>
    </row>
    <row r="94" ht="12" customHeight="1">
      <c r="DF94" s="2">
        <f>DE86-DF91</f>
        <v>0</v>
      </c>
    </row>
  </sheetData>
  <sheetProtection/>
  <mergeCells count="264">
    <mergeCell ref="A4:F4"/>
    <mergeCell ref="G4:AD4"/>
    <mergeCell ref="AE4:BC4"/>
    <mergeCell ref="A5:F5"/>
    <mergeCell ref="G5:AD5"/>
    <mergeCell ref="AE5:BC5"/>
    <mergeCell ref="BD8:BS8"/>
    <mergeCell ref="BT5:CI5"/>
    <mergeCell ref="CJ5:DA5"/>
    <mergeCell ref="BD5:BS5"/>
    <mergeCell ref="BT8:CI8"/>
    <mergeCell ref="CJ8:DA8"/>
    <mergeCell ref="CJ4:DA4"/>
    <mergeCell ref="A8:F8"/>
    <mergeCell ref="CJ9:DA9"/>
    <mergeCell ref="G9:AD9"/>
    <mergeCell ref="A9:F9"/>
    <mergeCell ref="A6:F6"/>
    <mergeCell ref="G6:AD6"/>
    <mergeCell ref="AE6:BC6"/>
    <mergeCell ref="BD6:BS6"/>
    <mergeCell ref="AE8:BC8"/>
    <mergeCell ref="A12:DA12"/>
    <mergeCell ref="A2:DA2"/>
    <mergeCell ref="AE9:BC9"/>
    <mergeCell ref="BD9:BS9"/>
    <mergeCell ref="BT9:CI9"/>
    <mergeCell ref="BT6:CI6"/>
    <mergeCell ref="CJ6:DA6"/>
    <mergeCell ref="G8:AD8"/>
    <mergeCell ref="BD4:BS4"/>
    <mergeCell ref="BT4:CI4"/>
    <mergeCell ref="H23:BV23"/>
    <mergeCell ref="A29:F29"/>
    <mergeCell ref="BW28:CL28"/>
    <mergeCell ref="CM28:DA28"/>
    <mergeCell ref="G29:BV29"/>
    <mergeCell ref="BW29:CL29"/>
    <mergeCell ref="CM29:DA29"/>
    <mergeCell ref="BW27:CL27"/>
    <mergeCell ref="A24:F24"/>
    <mergeCell ref="H24:BV24"/>
    <mergeCell ref="A15:F15"/>
    <mergeCell ref="G15:BV15"/>
    <mergeCell ref="BW15:CL15"/>
    <mergeCell ref="CM15:DA15"/>
    <mergeCell ref="CM27:DA27"/>
    <mergeCell ref="H28:BV28"/>
    <mergeCell ref="A26:F26"/>
    <mergeCell ref="H26:BV26"/>
    <mergeCell ref="BW26:CL26"/>
    <mergeCell ref="H27:BV27"/>
    <mergeCell ref="A14:F14"/>
    <mergeCell ref="G14:BV14"/>
    <mergeCell ref="BW14:CL14"/>
    <mergeCell ref="CM14:DA14"/>
    <mergeCell ref="A16:F16"/>
    <mergeCell ref="A22:F23"/>
    <mergeCell ref="H22:BV22"/>
    <mergeCell ref="BW22:CL23"/>
    <mergeCell ref="H16:BV16"/>
    <mergeCell ref="BW16:CL16"/>
    <mergeCell ref="CM16:DA16"/>
    <mergeCell ref="A17:F18"/>
    <mergeCell ref="H17:BV17"/>
    <mergeCell ref="BW17:CL18"/>
    <mergeCell ref="CM17:DA18"/>
    <mergeCell ref="H18:BV18"/>
    <mergeCell ref="A19:F19"/>
    <mergeCell ref="H19:BV19"/>
    <mergeCell ref="BW19:CL19"/>
    <mergeCell ref="CM19:DA19"/>
    <mergeCell ref="A20:F20"/>
    <mergeCell ref="H20:BV20"/>
    <mergeCell ref="BW20:CL20"/>
    <mergeCell ref="CM20:DA20"/>
    <mergeCell ref="A21:F21"/>
    <mergeCell ref="H21:BV21"/>
    <mergeCell ref="BW21:CL21"/>
    <mergeCell ref="CM21:DA21"/>
    <mergeCell ref="A31:DA31"/>
    <mergeCell ref="CM25:DA25"/>
    <mergeCell ref="CM26:DA26"/>
    <mergeCell ref="A28:F28"/>
    <mergeCell ref="A27:F27"/>
    <mergeCell ref="CM22:DA23"/>
    <mergeCell ref="BW24:CL24"/>
    <mergeCell ref="CM24:DA24"/>
    <mergeCell ref="A25:F25"/>
    <mergeCell ref="H25:BV25"/>
    <mergeCell ref="BW25:CL25"/>
    <mergeCell ref="AP42:BE42"/>
    <mergeCell ref="CL42:DA42"/>
    <mergeCell ref="A37:AO37"/>
    <mergeCell ref="AP37:DA37"/>
    <mergeCell ref="A33:DA33"/>
    <mergeCell ref="X35:DA35"/>
    <mergeCell ref="BF42:BU42"/>
    <mergeCell ref="A42:G42"/>
    <mergeCell ref="H42:AO42"/>
    <mergeCell ref="BV42:CK42"/>
    <mergeCell ref="CL43:DA43"/>
    <mergeCell ref="AP43:BE43"/>
    <mergeCell ref="BF43:BU43"/>
    <mergeCell ref="A43:G43"/>
    <mergeCell ref="H43:AO43"/>
    <mergeCell ref="BV43:CK43"/>
    <mergeCell ref="A41:G41"/>
    <mergeCell ref="A39:DA39"/>
    <mergeCell ref="H41:AO41"/>
    <mergeCell ref="AP41:BE41"/>
    <mergeCell ref="BF41:BU41"/>
    <mergeCell ref="BV41:CK41"/>
    <mergeCell ref="CL41:DA41"/>
    <mergeCell ref="H66:BS66"/>
    <mergeCell ref="BT66:CI66"/>
    <mergeCell ref="CJ66:DA66"/>
    <mergeCell ref="A44:G44"/>
    <mergeCell ref="H44:AO44"/>
    <mergeCell ref="AP44:BE44"/>
    <mergeCell ref="BF44:BU44"/>
    <mergeCell ref="BV44:CK44"/>
    <mergeCell ref="CL44:DA44"/>
    <mergeCell ref="A57:DA57"/>
    <mergeCell ref="CJ71:DA71"/>
    <mergeCell ref="A71:G71"/>
    <mergeCell ref="H71:BC71"/>
    <mergeCell ref="BD71:BS71"/>
    <mergeCell ref="BT71:CI71"/>
    <mergeCell ref="A75:G75"/>
    <mergeCell ref="H75:BC75"/>
    <mergeCell ref="BD75:BS75"/>
    <mergeCell ref="BT75:CI75"/>
    <mergeCell ref="CJ75:DA75"/>
    <mergeCell ref="H55:BS55"/>
    <mergeCell ref="A48:G48"/>
    <mergeCell ref="H48:BS48"/>
    <mergeCell ref="BT48:CI48"/>
    <mergeCell ref="CJ48:DA48"/>
    <mergeCell ref="A49:G49"/>
    <mergeCell ref="H49:BS49"/>
    <mergeCell ref="BT49:CI49"/>
    <mergeCell ref="CJ49:DA49"/>
    <mergeCell ref="A50:G50"/>
    <mergeCell ref="A66:G66"/>
    <mergeCell ref="BT50:CI50"/>
    <mergeCell ref="CJ50:DA50"/>
    <mergeCell ref="H50:BS50"/>
    <mergeCell ref="A54:G54"/>
    <mergeCell ref="H54:BS54"/>
    <mergeCell ref="BT54:CI54"/>
    <mergeCell ref="BT52:CI52"/>
    <mergeCell ref="CJ52:DA52"/>
    <mergeCell ref="A53:G53"/>
    <mergeCell ref="A68:DA68"/>
    <mergeCell ref="A70:G70"/>
    <mergeCell ref="H70:BC70"/>
    <mergeCell ref="BD70:BS70"/>
    <mergeCell ref="BT70:CI70"/>
    <mergeCell ref="CJ70:DA70"/>
    <mergeCell ref="CJ54:DA54"/>
    <mergeCell ref="A46:DA46"/>
    <mergeCell ref="A65:G65"/>
    <mergeCell ref="H65:BS65"/>
    <mergeCell ref="BT65:CI65"/>
    <mergeCell ref="CJ65:DA65"/>
    <mergeCell ref="A55:G55"/>
    <mergeCell ref="BT55:CI55"/>
    <mergeCell ref="CJ55:DA55"/>
    <mergeCell ref="H53:BS53"/>
    <mergeCell ref="A63:G63"/>
    <mergeCell ref="H63:BS63"/>
    <mergeCell ref="BT63:CI63"/>
    <mergeCell ref="CJ63:DA63"/>
    <mergeCell ref="A64:G64"/>
    <mergeCell ref="H64:BS64"/>
    <mergeCell ref="BT64:CI64"/>
    <mergeCell ref="CJ64:DA64"/>
    <mergeCell ref="BT61:CI61"/>
    <mergeCell ref="CJ61:DA61"/>
    <mergeCell ref="A62:G62"/>
    <mergeCell ref="H62:BS62"/>
    <mergeCell ref="BT62:CI62"/>
    <mergeCell ref="CJ62:DA62"/>
    <mergeCell ref="BT53:CI53"/>
    <mergeCell ref="CJ53:DA53"/>
    <mergeCell ref="A51:G51"/>
    <mergeCell ref="H51:BS51"/>
    <mergeCell ref="BT51:CI51"/>
    <mergeCell ref="CJ51:DA51"/>
    <mergeCell ref="A52:G52"/>
    <mergeCell ref="H52:BS52"/>
    <mergeCell ref="A72:G72"/>
    <mergeCell ref="H72:BC72"/>
    <mergeCell ref="BD72:BS72"/>
    <mergeCell ref="BT72:CI72"/>
    <mergeCell ref="CJ72:DA72"/>
    <mergeCell ref="H60:BS60"/>
    <mergeCell ref="BT60:CI60"/>
    <mergeCell ref="CJ60:DA60"/>
    <mergeCell ref="A61:G61"/>
    <mergeCell ref="H61:BS61"/>
    <mergeCell ref="CJ73:DA73"/>
    <mergeCell ref="A74:G74"/>
    <mergeCell ref="H74:BC74"/>
    <mergeCell ref="BD74:BS74"/>
    <mergeCell ref="BT74:CI74"/>
    <mergeCell ref="CJ74:DA74"/>
    <mergeCell ref="CJ79:DA79"/>
    <mergeCell ref="A73:G73"/>
    <mergeCell ref="H73:BC73"/>
    <mergeCell ref="BD73:BS73"/>
    <mergeCell ref="BT73:CI73"/>
    <mergeCell ref="A59:G59"/>
    <mergeCell ref="H59:BS59"/>
    <mergeCell ref="BT59:CI59"/>
    <mergeCell ref="CJ59:DA59"/>
    <mergeCell ref="A60:G60"/>
    <mergeCell ref="A81:G81"/>
    <mergeCell ref="H81:BC81"/>
    <mergeCell ref="BD81:BS81"/>
    <mergeCell ref="BT81:CI81"/>
    <mergeCell ref="CJ81:DA81"/>
    <mergeCell ref="A77:DA77"/>
    <mergeCell ref="A79:G79"/>
    <mergeCell ref="H79:BC79"/>
    <mergeCell ref="BD79:BS79"/>
    <mergeCell ref="BT79:CI79"/>
    <mergeCell ref="A83:G83"/>
    <mergeCell ref="H83:BC83"/>
    <mergeCell ref="BD83:BS83"/>
    <mergeCell ref="BT83:CI83"/>
    <mergeCell ref="CJ83:DA83"/>
    <mergeCell ref="A80:G80"/>
    <mergeCell ref="H80:BC80"/>
    <mergeCell ref="BD80:BS80"/>
    <mergeCell ref="BT80:CI80"/>
    <mergeCell ref="CJ80:DA80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6:G86"/>
    <mergeCell ref="H86:BC86"/>
    <mergeCell ref="BD86:BS86"/>
    <mergeCell ref="BT86:CI86"/>
    <mergeCell ref="CJ86:DA86"/>
    <mergeCell ref="A84:G84"/>
    <mergeCell ref="H84:BC84"/>
    <mergeCell ref="BD84:BS84"/>
    <mergeCell ref="BT84:CI84"/>
    <mergeCell ref="CJ84:DA84"/>
    <mergeCell ref="A7:F7"/>
    <mergeCell ref="G7:AD7"/>
    <mergeCell ref="AE7:BC7"/>
    <mergeCell ref="BD7:BS7"/>
    <mergeCell ref="BT7:CI7"/>
    <mergeCell ref="CJ7:DA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2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2018-01-22T15:25:58Z</cp:lastPrinted>
  <dcterms:created xsi:type="dcterms:W3CDTF">2008-10-01T13:21:49Z</dcterms:created>
  <dcterms:modified xsi:type="dcterms:W3CDTF">2018-01-24T13:53:29Z</dcterms:modified>
  <cp:category/>
  <cp:version/>
  <cp:contentType/>
  <cp:contentStatus/>
</cp:coreProperties>
</file>